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Laughlin\Desktop\Laureate\BS Health Development\HLTH 4520\HLTH 4520_EditedFiles_JN\HLTH 4520_EditedFiles_JN\"/>
    </mc:Choice>
  </mc:AlternateContent>
  <xr:revisionPtr revIDLastSave="0" documentId="13_ncr:1_{15C2F7F1-3DA4-4AC7-A69D-96EF4156A452}" xr6:coauthVersionLast="36" xr6:coauthVersionMax="36" xr10:uidLastSave="{00000000-0000-0000-0000-000000000000}"/>
  <bookViews>
    <workbookView xWindow="0" yWindow="465" windowWidth="20280" windowHeight="13980" xr2:uid="{00000000-000D-0000-FFFF-FFFF00000000}"/>
  </bookViews>
  <sheets>
    <sheet name="2 West Staffing Plan" sheetId="3" r:id="rId1"/>
    <sheet name="Actual Staffing" sheetId="9" r:id="rId2"/>
    <sheet name="Table" sheetId="10" r:id="rId3"/>
    <sheet name="Hospice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0" l="1"/>
  <c r="F12" i="10"/>
  <c r="D14" i="10" l="1"/>
  <c r="I13" i="11" l="1"/>
  <c r="H13" i="11"/>
  <c r="I12" i="11"/>
  <c r="H12" i="11"/>
  <c r="I11" i="11"/>
  <c r="H11" i="11"/>
  <c r="K12" i="10"/>
  <c r="J12" i="10"/>
  <c r="I12" i="10"/>
  <c r="G21" i="11" l="1"/>
  <c r="G20" i="11"/>
  <c r="G19" i="11"/>
  <c r="F22" i="11"/>
  <c r="D21" i="11"/>
  <c r="D20" i="11"/>
  <c r="D19" i="11"/>
  <c r="C22" i="11"/>
  <c r="E12" i="11"/>
  <c r="E11" i="11"/>
  <c r="E10" i="11"/>
  <c r="B12" i="11"/>
  <c r="B11" i="11"/>
  <c r="B10" i="11"/>
  <c r="B13" i="11" l="1"/>
  <c r="D22" i="11"/>
  <c r="G22" i="11"/>
  <c r="E13" i="11"/>
  <c r="I23" i="9" l="1"/>
  <c r="K23" i="9" s="1"/>
  <c r="I22" i="9"/>
  <c r="K22" i="9" s="1"/>
  <c r="I21" i="9"/>
  <c r="K21" i="9" s="1"/>
  <c r="I20" i="9"/>
  <c r="K20" i="9" s="1"/>
  <c r="I19" i="9"/>
  <c r="K19" i="9" s="1"/>
  <c r="I17" i="9"/>
  <c r="K17" i="9" s="1"/>
  <c r="I16" i="9"/>
  <c r="K16" i="9" s="1"/>
  <c r="I15" i="9"/>
  <c r="K15" i="9" s="1"/>
  <c r="I14" i="9"/>
  <c r="K14" i="9" s="1"/>
  <c r="I13" i="9"/>
  <c r="K13" i="9" s="1"/>
  <c r="I11" i="9"/>
  <c r="K11" i="9" s="1"/>
  <c r="I10" i="9"/>
  <c r="K10" i="9" s="1"/>
  <c r="I9" i="9"/>
  <c r="K9" i="9" s="1"/>
  <c r="I8" i="9"/>
  <c r="K8" i="9" s="1"/>
  <c r="I7" i="9"/>
  <c r="K7" i="9" s="1"/>
  <c r="I5" i="9"/>
  <c r="K5" i="9" s="1"/>
  <c r="H18" i="3" l="1"/>
  <c r="F17" i="3"/>
  <c r="H17" i="3"/>
  <c r="H16" i="3"/>
  <c r="F16" i="3"/>
  <c r="D18" i="3"/>
  <c r="D17" i="3"/>
  <c r="B17" i="3"/>
  <c r="B18" i="3"/>
  <c r="F18" i="3" l="1"/>
  <c r="D16" i="3"/>
  <c r="B16" i="3"/>
</calcChain>
</file>

<file path=xl/sharedStrings.xml><?xml version="1.0" encoding="utf-8"?>
<sst xmlns="http://schemas.openxmlformats.org/spreadsheetml/2006/main" count="278" uniqueCount="137">
  <si>
    <t>Days</t>
  </si>
  <si>
    <t>Eves</t>
  </si>
  <si>
    <t>RN</t>
  </si>
  <si>
    <t>LPN</t>
  </si>
  <si>
    <t>C.N.A.</t>
  </si>
  <si>
    <t>FTE</t>
  </si>
  <si>
    <t xml:space="preserve">RN </t>
  </si>
  <si>
    <t>Census</t>
  </si>
  <si>
    <t>&lt; 21</t>
  </si>
  <si>
    <t>Evenings</t>
  </si>
  <si>
    <t>Nights</t>
  </si>
  <si>
    <t xml:space="preserve">LPN </t>
  </si>
  <si>
    <t>Category X number needed X 8 hours x 7 days per week divided by 40 hours (1 FTE)</t>
  </si>
  <si>
    <t>PT</t>
  </si>
  <si>
    <t>PTA</t>
  </si>
  <si>
    <t>Job Category</t>
  </si>
  <si>
    <t>LTC</t>
  </si>
  <si>
    <t>21-28</t>
  </si>
  <si>
    <t>29-36</t>
  </si>
  <si>
    <t>37-44</t>
  </si>
  <si>
    <t>45-50</t>
  </si>
  <si>
    <t>ADC 21-28</t>
  </si>
  <si>
    <t>ADC 29-36</t>
  </si>
  <si>
    <t>ADC 37-44</t>
  </si>
  <si>
    <t>ADC 45-50</t>
  </si>
  <si>
    <t>ADC</t>
  </si>
  <si>
    <t>21-37</t>
  </si>
  <si>
    <t>38-50</t>
  </si>
  <si>
    <t>Sunnyside Nursing Home Actual FTE versus Budget Sept 3-9 2017</t>
  </si>
  <si>
    <t>Date</t>
  </si>
  <si>
    <t xml:space="preserve">Review the staffing variance that has occurred. </t>
  </si>
  <si>
    <t>Variable Nursing Staffing Plan for the LTC &amp; Hospice Unit 2 West</t>
  </si>
  <si>
    <t xml:space="preserve">Variable Rehab Staffing LTC &amp; Hospice Unit 2 West </t>
  </si>
  <si>
    <t>Variable staffing FTE requirements are calculated as follows:</t>
  </si>
  <si>
    <t>Physical Therapist (Sets the Rehab plan for the patient)</t>
  </si>
  <si>
    <t>Registered Professional Nurse (Sets the Nursing Care Plan &amp; monitors quality of care)</t>
  </si>
  <si>
    <t>Certified Nursing Assistant (works under the direction of the RN &amp; LPN; provides most of the physical care)</t>
  </si>
  <si>
    <t>Physical Therapy Aide (Works under the direction of the PT; follows the rehab care plan)</t>
  </si>
  <si>
    <t>Licensed Practical Nurse (works under the direction of the RN; provides treatments &amp; meds.)</t>
  </si>
  <si>
    <t>Overview of Terms</t>
  </si>
  <si>
    <t>Long-Term Care is care provided in a nursing home to a resident who lives there full time</t>
  </si>
  <si>
    <t>Hospice</t>
  </si>
  <si>
    <t>Note:</t>
  </si>
  <si>
    <t>The budgeted annual ADC of Unit 2 West is 24.</t>
  </si>
  <si>
    <t>For example:</t>
  </si>
  <si>
    <t>Nursing FTE Hire Plan</t>
  </si>
  <si>
    <t>Rehab  FTE Hire Plan</t>
  </si>
  <si>
    <t>The hiring plan for the staff is based on the FTE numbers in the grids for ADC 21-28.</t>
  </si>
  <si>
    <t>The ADC of 2 West is currently 24. The hiring plan is based on that census.</t>
  </si>
  <si>
    <t xml:space="preserve">Each category is multiplied by the total number of each job category needed for 24 hours. </t>
  </si>
  <si>
    <t>The ADC of 2 West is 24; the active staffing budget is based on that census.</t>
  </si>
  <si>
    <t>This FTE count is the number of peple needed to provide care and does not include paid time off or fixed staffing members.</t>
  </si>
  <si>
    <t>3 RNs X 8 hr shift X 7 days/week divided by 40 =  4.2 FTE</t>
  </si>
  <si>
    <t>3 LPNs X 8 Hr shift X 7 days per week divided by 40 = 4.2 FTE</t>
  </si>
  <si>
    <t>9 C.N.As X 8 hr. shift  X 7 days/week divided by 40 = 12.6 FTE</t>
  </si>
  <si>
    <t>1 PT X 8 hr shift X 7 days/week divided by 40 =  1.4 FTE</t>
  </si>
  <si>
    <t>Budgeted Shifts</t>
  </si>
  <si>
    <t>Actual ADC</t>
  </si>
  <si>
    <t>Budget ADC</t>
  </si>
  <si>
    <t>Actual ADC Varience</t>
  </si>
  <si>
    <t>Varience Shifts</t>
  </si>
  <si>
    <t>Budget Overtime Shifts</t>
  </si>
  <si>
    <t>Actual Overtime Shifts</t>
  </si>
  <si>
    <t>Actual Agency Shifts</t>
  </si>
  <si>
    <t>N/A</t>
  </si>
  <si>
    <t>OT Shift Rate</t>
  </si>
  <si>
    <t>Agency Shift Rate</t>
  </si>
  <si>
    <t>OT Shifts Budgeted</t>
  </si>
  <si>
    <t>OT Spend Budgeted</t>
  </si>
  <si>
    <t>OT Actual Shifts</t>
  </si>
  <si>
    <t>OT Actual Spend</t>
  </si>
  <si>
    <t>Impact on the OT and Agency Use on the Budget</t>
  </si>
  <si>
    <t>Table to Complete</t>
  </si>
  <si>
    <t>Agency Actual Shifts</t>
  </si>
  <si>
    <t>Agency Actual Spend</t>
  </si>
  <si>
    <t>Combined OT &amp; Agency Shifts</t>
  </si>
  <si>
    <t>Additioinal FTE used</t>
  </si>
  <si>
    <t xml:space="preserve">Evenings </t>
  </si>
  <si>
    <t>Total</t>
  </si>
  <si>
    <t>Shifts</t>
  </si>
  <si>
    <t>Category</t>
  </si>
  <si>
    <t xml:space="preserve">Staffing Variance Summary </t>
  </si>
  <si>
    <t>LTC &amp; Hospice 2 West (50 beds) Actual Staffing</t>
  </si>
  <si>
    <t>Combined OT &amp; Agency Spend</t>
  </si>
  <si>
    <t xml:space="preserve">1) What is the financial impact of the 35 shifts that were used? </t>
  </si>
  <si>
    <t xml:space="preserve">3) How many additional FTE's of each category should be added to the staff? </t>
  </si>
  <si>
    <t>4) What recommendations will you make to the nurse manager to manage this growth in census untiil new staff are hired?</t>
  </si>
  <si>
    <t>Impact of Hospice Census Growth on 2 West</t>
  </si>
  <si>
    <t>Budget ADC 24</t>
  </si>
  <si>
    <t>Actual ADC 40</t>
  </si>
  <si>
    <t>Daily Salary Spend Budget*</t>
  </si>
  <si>
    <t>Daily Salary Spend Actual*</t>
  </si>
  <si>
    <t>Hourly Rate</t>
  </si>
  <si>
    <t>C.N.A</t>
  </si>
  <si>
    <t>Total Spend</t>
  </si>
  <si>
    <t>Resident Type</t>
  </si>
  <si>
    <t>Medicaid</t>
  </si>
  <si>
    <t>Self Pay</t>
  </si>
  <si>
    <t>Actual Census</t>
  </si>
  <si>
    <t>Sunnyside has to make changes to the staffing plan to care for the new Hospice volume.</t>
  </si>
  <si>
    <t>Review the table above to answer the following questions for your PPT.</t>
  </si>
  <si>
    <t xml:space="preserve">1) What is the financial impact of the additional Hospice patients? </t>
  </si>
  <si>
    <t xml:space="preserve">2) Should Sunnyside continue with this patient service line? </t>
  </si>
  <si>
    <t>Resident Type Income versus Bedside Care Spend</t>
  </si>
  <si>
    <t xml:space="preserve">*The staffing does not include the FTE needed to cover paid time off or fixed staffing members. </t>
  </si>
  <si>
    <t>Budgeted Census</t>
  </si>
  <si>
    <t>Budgeted</t>
  </si>
  <si>
    <t>Actual</t>
  </si>
  <si>
    <t>Overview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</si>
  <si>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</si>
  <si>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</si>
  <si>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</si>
  <si>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</si>
  <si>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</si>
  <si>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</si>
  <si>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</si>
  <si>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</si>
  <si>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</si>
  <si>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</si>
  <si>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Daily revenue per Resident</t>
  </si>
  <si>
    <t>Total Daily Revenue</t>
  </si>
  <si>
    <t>Bud</t>
  </si>
  <si>
    <t xml:space="preserve">Payer </t>
  </si>
  <si>
    <t>Actual Daily Staff Spending</t>
  </si>
  <si>
    <t>Daily Staff Spending</t>
  </si>
  <si>
    <t>-</t>
  </si>
  <si>
    <t>Actual Shifts Used</t>
  </si>
  <si>
    <t>Proportion Analysis of Census</t>
  </si>
  <si>
    <t># Staff Each Day</t>
  </si>
  <si>
    <t xml:space="preserve">3) What is the impact of the proprtion of Hospice patients in the new model, compated to the Medicaid and private-pay patients? </t>
  </si>
  <si>
    <t>4) This table only considers the actual staff caring for the patients. What other costs does Sunnyside have in order to run their business?</t>
  </si>
  <si>
    <t xml:space="preserve">Sunnyside had to ask current staff to work OT and also had to hire agency/contract staff to meet the gap in staffing. </t>
  </si>
  <si>
    <t>2) Agency/contract staff cost more than OT, but Sunnyside had to fill in the gap. Consider the financial and social impact of hiring agency.</t>
  </si>
  <si>
    <t>Note: As the census goes up, the staffing requirement increases, especially the C.N.A. role.</t>
  </si>
  <si>
    <t>Average Daily Census is the number of patients on the unit; the staff is deployed based on this census</t>
  </si>
  <si>
    <t>Full-time Equivalent or 2,080 hours annually. This is the basis for the hiring plan to ensure enough staff.</t>
  </si>
  <si>
    <t>Hospice is end-of-life care that is provided to a patient close to death from CHF, cancer, renal disease,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</si>
</sst>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7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2" borderId="39" xfId="0" applyFill="1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0" fillId="0" borderId="31" xfId="0" applyFont="1" applyBorder="1" applyAlignment="1" applyProtection="1">
      <protection locked="0"/>
    </xf>
    <xf numFmtId="0" fontId="0" fillId="0" borderId="32" xfId="0" applyBorder="1"/>
    <xf numFmtId="0" fontId="1" fillId="0" borderId="31" xfId="0" applyFont="1" applyBorder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0" fillId="2" borderId="37" xfId="0" applyFill="1" applyBorder="1"/>
    <xf numFmtId="0" fontId="0" fillId="2" borderId="47" xfId="0" applyFill="1" applyBorder="1"/>
    <xf numFmtId="0" fontId="0" fillId="2" borderId="0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28" xfId="0" applyFill="1" applyBorder="1" applyProtection="1">
      <protection locked="0"/>
    </xf>
    <xf numFmtId="0" fontId="0" fillId="2" borderId="45" xfId="0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Alignment="1" applyProtection="1">
      <protection locked="0"/>
    </xf>
    <xf numFmtId="0" fontId="0" fillId="2" borderId="45" xfId="0" applyFill="1" applyBorder="1"/>
    <xf numFmtId="0" fontId="0" fillId="4" borderId="29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2" borderId="28" xfId="0" applyFill="1" applyBorder="1"/>
    <xf numFmtId="0" fontId="0" fillId="2" borderId="47" xfId="0" applyFill="1" applyBorder="1" applyAlignment="1" applyProtection="1">
      <alignment horizontal="center"/>
      <protection locked="0"/>
    </xf>
    <xf numFmtId="0" fontId="0" fillId="0" borderId="31" xfId="0" applyBorder="1"/>
    <xf numFmtId="0" fontId="0" fillId="0" borderId="31" xfId="0" applyBorder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3" fillId="0" borderId="32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2" borderId="28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5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58" xfId="0" applyFill="1" applyBorder="1" applyAlignment="1">
      <alignment horizontal="center" vertical="center"/>
    </xf>
    <xf numFmtId="1" fontId="0" fillId="0" borderId="59" xfId="0" applyNumberFormat="1" applyFill="1" applyBorder="1" applyAlignment="1">
      <alignment horizontal="center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4" xfId="0" applyFill="1" applyBorder="1" applyAlignment="1">
      <alignment horizontal="center" vertical="center"/>
    </xf>
    <xf numFmtId="1" fontId="0" fillId="0" borderId="65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5" fontId="0" fillId="0" borderId="9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3" borderId="60" xfId="0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16" fontId="0" fillId="3" borderId="16" xfId="0" applyNumberFormat="1" applyFill="1" applyBorder="1" applyAlignment="1">
      <alignment horizontal="center"/>
    </xf>
    <xf numFmtId="16" fontId="0" fillId="3" borderId="55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3" borderId="60" xfId="0" applyFont="1" applyFill="1" applyBorder="1" applyAlignment="1">
      <alignment horizontal="center" vertical="center" wrapText="1"/>
    </xf>
    <xf numFmtId="0" fontId="0" fillId="3" borderId="60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protection locked="0"/>
    </xf>
    <xf numFmtId="0" fontId="0" fillId="5" borderId="1" xfId="0" applyFill="1" applyBorder="1" applyAlignment="1">
      <alignment horizontal="center" vertical="center" wrapText="1"/>
    </xf>
    <xf numFmtId="0" fontId="0" fillId="0" borderId="57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/>
    <xf numFmtId="165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59" xfId="0" applyNumberFormat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4" xfId="0" applyNumberFormat="1" applyBorder="1"/>
    <xf numFmtId="165" fontId="0" fillId="0" borderId="10" xfId="0" applyNumberFormat="1" applyBorder="1"/>
    <xf numFmtId="165" fontId="0" fillId="0" borderId="7" xfId="0" applyNumberFormat="1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/>
    <xf numFmtId="165" fontId="0" fillId="0" borderId="34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0" fillId="5" borderId="71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 wrapText="1"/>
    </xf>
    <xf numFmtId="0" fontId="0" fillId="5" borderId="73" xfId="0" applyFill="1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73" xfId="0" applyFill="1" applyBorder="1" applyAlignment="1">
      <alignment horizontal="center" vertical="center" wrapText="1"/>
    </xf>
    <xf numFmtId="165" fontId="0" fillId="0" borderId="31" xfId="0" applyNumberFormat="1" applyBorder="1" applyAlignment="1">
      <alignment horizontal="left" vertical="center"/>
    </xf>
    <xf numFmtId="165" fontId="0" fillId="0" borderId="32" xfId="0" applyNumberFormat="1" applyBorder="1" applyAlignment="1">
      <alignment horizontal="center"/>
    </xf>
    <xf numFmtId="165" fontId="0" fillId="0" borderId="33" xfId="0" applyNumberFormat="1" applyBorder="1" applyAlignment="1">
      <alignment horizontal="left" vertical="center"/>
    </xf>
    <xf numFmtId="165" fontId="0" fillId="2" borderId="38" xfId="0" applyNumberFormat="1" applyFill="1" applyBorder="1" applyAlignment="1">
      <alignment horizontal="center"/>
    </xf>
    <xf numFmtId="0" fontId="0" fillId="4" borderId="69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70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6" borderId="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57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1" fontId="0" fillId="8" borderId="59" xfId="0" applyNumberFormat="1" applyFill="1" applyBorder="1" applyAlignment="1">
      <alignment horizontal="center"/>
    </xf>
    <xf numFmtId="1" fontId="0" fillId="8" borderId="10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4" fontId="0" fillId="0" borderId="3" xfId="1" applyFont="1" applyBorder="1"/>
    <xf numFmtId="44" fontId="0" fillId="0" borderId="9" xfId="1" applyFont="1" applyBorder="1"/>
    <xf numFmtId="44" fontId="0" fillId="0" borderId="4" xfId="0" applyNumberFormat="1" applyBorder="1"/>
    <xf numFmtId="0" fontId="0" fillId="0" borderId="4" xfId="0" applyBorder="1" applyAlignment="1">
      <alignment horizontal="center"/>
    </xf>
    <xf numFmtId="165" fontId="0" fillId="0" borderId="0" xfId="0" applyNumberFormat="1" applyFill="1" applyBorder="1" applyAlignment="1" applyProtection="1"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165" fontId="0" fillId="2" borderId="32" xfId="0" applyNumberForma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10" borderId="43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44" xfId="0" applyFill="1" applyBorder="1" applyAlignment="1" applyProtection="1">
      <alignment horizontal="center"/>
      <protection locked="0"/>
    </xf>
    <xf numFmtId="0" fontId="0" fillId="10" borderId="42" xfId="0" applyFont="1" applyFill="1" applyBorder="1" applyAlignment="1" applyProtection="1">
      <alignment horizontal="center"/>
      <protection locked="0"/>
    </xf>
    <xf numFmtId="0" fontId="0" fillId="10" borderId="8" xfId="0" applyFont="1" applyFill="1" applyBorder="1" applyAlignment="1" applyProtection="1">
      <alignment horizontal="center"/>
      <protection locked="0"/>
    </xf>
    <xf numFmtId="0" fontId="0" fillId="10" borderId="9" xfId="0" applyFont="1" applyFill="1" applyBorder="1" applyAlignment="1" applyProtection="1">
      <alignment horizontal="center"/>
      <protection locked="0"/>
    </xf>
    <xf numFmtId="0" fontId="0" fillId="10" borderId="10" xfId="0" applyFont="1" applyFill="1" applyBorder="1" applyAlignment="1" applyProtection="1">
      <alignment horizontal="center"/>
      <protection locked="0"/>
    </xf>
    <xf numFmtId="0" fontId="0" fillId="10" borderId="32" xfId="0" applyFont="1" applyFill="1" applyBorder="1" applyAlignment="1" applyProtection="1">
      <alignment horizontal="center"/>
      <protection locked="0"/>
    </xf>
    <xf numFmtId="0" fontId="0" fillId="10" borderId="41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30" xfId="0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0" fillId="4" borderId="46" xfId="0" applyFill="1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center"/>
      <protection locked="0"/>
    </xf>
    <xf numFmtId="0" fontId="1" fillId="3" borderId="50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54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4" borderId="5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4" borderId="53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0" fillId="4" borderId="67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68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66" xfId="0" applyFill="1" applyBorder="1" applyAlignment="1" applyProtection="1">
      <alignment horizontal="left"/>
      <protection locked="0"/>
    </xf>
    <xf numFmtId="0" fontId="0" fillId="4" borderId="69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7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5" borderId="15" xfId="0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7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M10" sqref="M10"/>
    </sheetView>
  </sheetViews>
  <sheetFormatPr defaultColWidth="9" defaultRowHeight="12.75" x14ac:dyDescent="0.2"/>
  <cols>
    <col min="2" max="2" width="10.83203125" customWidth="1"/>
    <col min="7" max="7" width="10.33203125" customWidth="1"/>
    <col min="8" max="8" width="10.83203125" customWidth="1"/>
    <col min="11" max="11" width="4" customWidth="1"/>
    <col min="12" max="12" width="10" customWidth="1"/>
    <col min="13" max="13" width="86.83203125" customWidth="1"/>
    <col min="14" max="14" width="12" customWidth="1"/>
  </cols>
  <sheetData>
    <row r="1" spans="1:18" ht="17.25" customHeight="1" thickTop="1" thickBot="1" x14ac:dyDescent="0.25">
      <c r="A1" s="268" t="s">
        <v>31</v>
      </c>
      <c r="B1" s="281"/>
      <c r="C1" s="281"/>
      <c r="D1" s="281"/>
      <c r="E1" s="281"/>
      <c r="F1" s="281"/>
      <c r="G1" s="281"/>
      <c r="H1" s="281"/>
      <c r="I1" s="281"/>
      <c r="J1" s="269"/>
      <c r="K1" s="4"/>
      <c r="L1" s="268" t="s">
        <v>39</v>
      </c>
      <c r="M1" s="269"/>
      <c r="N1" s="87"/>
      <c r="O1" s="87"/>
      <c r="P1" s="87"/>
      <c r="Q1" s="87"/>
      <c r="R1" s="87"/>
    </row>
    <row r="2" spans="1:18" ht="13.5" thickBot="1" x14ac:dyDescent="0.25">
      <c r="A2" s="36" t="s">
        <v>7</v>
      </c>
      <c r="B2" s="282" t="s">
        <v>0</v>
      </c>
      <c r="C2" s="282"/>
      <c r="D2" s="282"/>
      <c r="E2" s="282" t="s">
        <v>9</v>
      </c>
      <c r="F2" s="282"/>
      <c r="G2" s="282"/>
      <c r="H2" s="282" t="s">
        <v>10</v>
      </c>
      <c r="I2" s="282"/>
      <c r="J2" s="283"/>
      <c r="K2" s="4"/>
      <c r="L2" s="45" t="s">
        <v>2</v>
      </c>
      <c r="M2" s="46" t="s">
        <v>35</v>
      </c>
    </row>
    <row r="3" spans="1:18" ht="13.5" thickBot="1" x14ac:dyDescent="0.25">
      <c r="A3" s="37"/>
      <c r="B3" s="5" t="s">
        <v>2</v>
      </c>
      <c r="C3" s="5" t="s">
        <v>3</v>
      </c>
      <c r="D3" s="5" t="s">
        <v>4</v>
      </c>
      <c r="E3" s="5" t="s">
        <v>2</v>
      </c>
      <c r="F3" s="5" t="s">
        <v>3</v>
      </c>
      <c r="G3" s="5" t="s">
        <v>4</v>
      </c>
      <c r="H3" s="5" t="s">
        <v>2</v>
      </c>
      <c r="I3" s="5" t="s">
        <v>3</v>
      </c>
      <c r="J3" s="38" t="s">
        <v>4</v>
      </c>
      <c r="K3" s="4"/>
      <c r="L3" s="47" t="s">
        <v>3</v>
      </c>
      <c r="M3" s="48" t="s">
        <v>38</v>
      </c>
    </row>
    <row r="4" spans="1:18" x14ac:dyDescent="0.2">
      <c r="A4" s="39" t="s">
        <v>20</v>
      </c>
      <c r="B4" s="18">
        <v>2</v>
      </c>
      <c r="C4" s="6">
        <v>3</v>
      </c>
      <c r="D4" s="19">
        <v>6</v>
      </c>
      <c r="E4" s="18">
        <v>1</v>
      </c>
      <c r="F4" s="6">
        <v>3</v>
      </c>
      <c r="G4" s="19">
        <v>6</v>
      </c>
      <c r="H4" s="18">
        <v>1</v>
      </c>
      <c r="I4" s="6">
        <v>2</v>
      </c>
      <c r="J4" s="28">
        <v>5</v>
      </c>
      <c r="K4" s="4"/>
      <c r="L4" s="47" t="s">
        <v>4</v>
      </c>
      <c r="M4" s="48" t="s">
        <v>36</v>
      </c>
    </row>
    <row r="5" spans="1:18" x14ac:dyDescent="0.2">
      <c r="A5" s="40" t="s">
        <v>19</v>
      </c>
      <c r="B5" s="7">
        <v>2</v>
      </c>
      <c r="C5" s="8">
        <v>2</v>
      </c>
      <c r="D5" s="9">
        <v>5</v>
      </c>
      <c r="E5" s="7">
        <v>1</v>
      </c>
      <c r="F5" s="8">
        <v>2</v>
      </c>
      <c r="G5" s="9">
        <v>5</v>
      </c>
      <c r="H5" s="7">
        <v>1</v>
      </c>
      <c r="I5" s="8">
        <v>2</v>
      </c>
      <c r="J5" s="30">
        <v>4</v>
      </c>
      <c r="K5" s="4"/>
      <c r="L5" s="47" t="s">
        <v>13</v>
      </c>
      <c r="M5" s="48" t="s">
        <v>34</v>
      </c>
    </row>
    <row r="6" spans="1:18" x14ac:dyDescent="0.2">
      <c r="A6" s="41" t="s">
        <v>18</v>
      </c>
      <c r="B6" s="10">
        <v>1</v>
      </c>
      <c r="C6" s="11">
        <v>2</v>
      </c>
      <c r="D6" s="12">
        <v>4</v>
      </c>
      <c r="E6" s="10">
        <v>1</v>
      </c>
      <c r="F6" s="11">
        <v>1</v>
      </c>
      <c r="G6" s="12">
        <v>4</v>
      </c>
      <c r="H6" s="10">
        <v>1</v>
      </c>
      <c r="I6" s="11">
        <v>1</v>
      </c>
      <c r="J6" s="42">
        <v>4</v>
      </c>
      <c r="K6" s="4"/>
      <c r="L6" s="47" t="s">
        <v>14</v>
      </c>
      <c r="M6" s="48" t="s">
        <v>37</v>
      </c>
    </row>
    <row r="7" spans="1:18" x14ac:dyDescent="0.2">
      <c r="A7" s="40" t="s">
        <v>17</v>
      </c>
      <c r="B7" s="7">
        <v>1</v>
      </c>
      <c r="C7" s="8">
        <v>1</v>
      </c>
      <c r="D7" s="9">
        <v>3</v>
      </c>
      <c r="E7" s="7">
        <v>1</v>
      </c>
      <c r="F7" s="8">
        <v>1</v>
      </c>
      <c r="G7" s="9">
        <v>3</v>
      </c>
      <c r="H7" s="7">
        <v>1</v>
      </c>
      <c r="I7" s="8">
        <v>1</v>
      </c>
      <c r="J7" s="30">
        <v>3</v>
      </c>
      <c r="K7" s="4"/>
      <c r="L7" s="49" t="s">
        <v>25</v>
      </c>
      <c r="M7" s="48" t="s">
        <v>134</v>
      </c>
    </row>
    <row r="8" spans="1:18" ht="13.5" thickBot="1" x14ac:dyDescent="0.25">
      <c r="A8" s="43" t="s">
        <v>8</v>
      </c>
      <c r="B8" s="13">
        <v>1</v>
      </c>
      <c r="C8" s="14">
        <v>0</v>
      </c>
      <c r="D8" s="15">
        <v>2</v>
      </c>
      <c r="E8" s="13">
        <v>1</v>
      </c>
      <c r="F8" s="14">
        <v>1</v>
      </c>
      <c r="G8" s="15">
        <v>3</v>
      </c>
      <c r="H8" s="13">
        <v>1</v>
      </c>
      <c r="I8" s="14">
        <v>1</v>
      </c>
      <c r="J8" s="44">
        <v>2</v>
      </c>
      <c r="K8" s="4"/>
      <c r="L8" s="49" t="s">
        <v>5</v>
      </c>
      <c r="M8" s="48" t="s">
        <v>135</v>
      </c>
    </row>
    <row r="9" spans="1:18" ht="13.5" thickBot="1" x14ac:dyDescent="0.25">
      <c r="A9" s="67"/>
      <c r="B9" s="58"/>
      <c r="C9" s="58"/>
      <c r="D9" s="58"/>
      <c r="E9" s="58"/>
      <c r="F9" s="58"/>
      <c r="G9" s="58"/>
      <c r="H9" s="58"/>
      <c r="I9" s="58"/>
      <c r="J9" s="68"/>
      <c r="K9" s="4"/>
      <c r="L9" s="49" t="s">
        <v>16</v>
      </c>
      <c r="M9" s="48" t="s">
        <v>40</v>
      </c>
    </row>
    <row r="10" spans="1:18" ht="13.5" thickBot="1" x14ac:dyDescent="0.25">
      <c r="A10" s="270" t="s">
        <v>45</v>
      </c>
      <c r="B10" s="271"/>
      <c r="C10" s="69"/>
      <c r="D10" s="276" t="s">
        <v>48</v>
      </c>
      <c r="E10" s="277"/>
      <c r="F10" s="277"/>
      <c r="G10" s="277"/>
      <c r="H10" s="277"/>
      <c r="I10" s="278"/>
      <c r="J10" s="68"/>
      <c r="K10" s="4"/>
      <c r="L10" s="50" t="s">
        <v>41</v>
      </c>
      <c r="M10" s="51" t="s">
        <v>136</v>
      </c>
    </row>
    <row r="11" spans="1:18" ht="13.5" thickBot="1" x14ac:dyDescent="0.25">
      <c r="A11" s="72" t="s">
        <v>2</v>
      </c>
      <c r="B11" s="64">
        <v>4.2</v>
      </c>
      <c r="C11" s="69"/>
      <c r="D11" s="69"/>
      <c r="E11" s="69"/>
      <c r="F11" s="69"/>
      <c r="G11" s="69"/>
      <c r="H11" s="69"/>
      <c r="I11" s="58"/>
      <c r="J11" s="68"/>
      <c r="K11" s="4"/>
      <c r="L11" s="86"/>
      <c r="M11" s="68"/>
    </row>
    <row r="12" spans="1:18" x14ac:dyDescent="0.2">
      <c r="A12" s="73" t="s">
        <v>3</v>
      </c>
      <c r="B12" s="65">
        <v>4.2</v>
      </c>
      <c r="C12" s="69"/>
      <c r="D12" s="69"/>
      <c r="E12" s="69"/>
      <c r="F12" s="69"/>
      <c r="G12" s="69"/>
      <c r="H12" s="69"/>
      <c r="I12" s="58"/>
      <c r="J12" s="68"/>
      <c r="K12" s="4"/>
      <c r="L12" s="279" t="s">
        <v>42</v>
      </c>
      <c r="M12" s="280"/>
    </row>
    <row r="13" spans="1:18" ht="13.5" thickBot="1" x14ac:dyDescent="0.25">
      <c r="A13" s="74" t="s">
        <v>4</v>
      </c>
      <c r="B13" s="66">
        <v>12.6</v>
      </c>
      <c r="C13" s="58"/>
      <c r="D13" s="69"/>
      <c r="E13" s="69"/>
      <c r="F13" s="58"/>
      <c r="G13" s="69"/>
      <c r="H13" s="69"/>
      <c r="I13" s="58"/>
      <c r="J13" s="68"/>
      <c r="K13" s="4"/>
      <c r="L13" s="52" t="s">
        <v>43</v>
      </c>
      <c r="M13" s="53"/>
    </row>
    <row r="14" spans="1:18" ht="13.5" thickBot="1" x14ac:dyDescent="0.25">
      <c r="A14" s="75"/>
      <c r="B14" s="69"/>
      <c r="C14" s="70"/>
      <c r="D14" s="70"/>
      <c r="E14" s="58"/>
      <c r="F14" s="69"/>
      <c r="G14" s="69"/>
      <c r="H14" s="69"/>
      <c r="I14" s="69"/>
      <c r="J14" s="71"/>
      <c r="L14" s="77" t="s">
        <v>47</v>
      </c>
      <c r="M14" s="53"/>
    </row>
    <row r="15" spans="1:18" x14ac:dyDescent="0.2">
      <c r="A15" s="272" t="s">
        <v>21</v>
      </c>
      <c r="B15" s="273"/>
      <c r="C15" s="274" t="s">
        <v>22</v>
      </c>
      <c r="D15" s="275"/>
      <c r="E15" s="272" t="s">
        <v>23</v>
      </c>
      <c r="F15" s="273"/>
      <c r="G15" s="274" t="s">
        <v>24</v>
      </c>
      <c r="H15" s="273"/>
      <c r="I15" s="69"/>
      <c r="J15" s="71"/>
      <c r="L15" s="54" t="s">
        <v>33</v>
      </c>
      <c r="M15" s="83"/>
    </row>
    <row r="16" spans="1:18" x14ac:dyDescent="0.2">
      <c r="A16" s="7" t="s">
        <v>6</v>
      </c>
      <c r="B16" s="91">
        <f>3*8*7/40</f>
        <v>4.2</v>
      </c>
      <c r="C16" s="89" t="s">
        <v>2</v>
      </c>
      <c r="D16" s="92">
        <f>3*8*7/40</f>
        <v>4.2</v>
      </c>
      <c r="E16" s="7" t="s">
        <v>2</v>
      </c>
      <c r="F16" s="91">
        <f>4*8*7/40</f>
        <v>5.6</v>
      </c>
      <c r="G16" s="89" t="s">
        <v>2</v>
      </c>
      <c r="H16" s="9">
        <f>4*8*7/40</f>
        <v>5.6</v>
      </c>
      <c r="I16" s="69"/>
      <c r="J16" s="71"/>
      <c r="L16" s="78" t="s">
        <v>12</v>
      </c>
      <c r="M16" s="48"/>
      <c r="N16" s="21"/>
      <c r="O16" s="21"/>
      <c r="P16" s="21"/>
      <c r="Q16" s="21"/>
    </row>
    <row r="17" spans="1:17" x14ac:dyDescent="0.2">
      <c r="A17" s="7" t="s">
        <v>11</v>
      </c>
      <c r="B17" s="91">
        <f>3*8*7/40</f>
        <v>4.2</v>
      </c>
      <c r="C17" s="89" t="s">
        <v>3</v>
      </c>
      <c r="D17" s="92">
        <f>3*8*7/40</f>
        <v>4.2</v>
      </c>
      <c r="E17" s="7" t="s">
        <v>3</v>
      </c>
      <c r="F17" s="9">
        <f>6*8*7/40</f>
        <v>8.4</v>
      </c>
      <c r="G17" s="89" t="s">
        <v>3</v>
      </c>
      <c r="H17" s="9">
        <f>8*8*7/40</f>
        <v>11.2</v>
      </c>
      <c r="I17" s="69"/>
      <c r="J17" s="71"/>
      <c r="L17" s="84" t="s">
        <v>44</v>
      </c>
      <c r="M17" s="85"/>
      <c r="N17" s="21"/>
      <c r="O17" s="21"/>
      <c r="P17" s="21"/>
      <c r="Q17" s="21"/>
    </row>
    <row r="18" spans="1:17" ht="13.5" thickBot="1" x14ac:dyDescent="0.25">
      <c r="A18" s="13" t="s">
        <v>4</v>
      </c>
      <c r="B18" s="88">
        <f>9*8*7/40</f>
        <v>12.6</v>
      </c>
      <c r="C18" s="90" t="s">
        <v>4</v>
      </c>
      <c r="D18" s="24">
        <f>12*8*7/40</f>
        <v>16.8</v>
      </c>
      <c r="E18" s="13" t="s">
        <v>4</v>
      </c>
      <c r="F18" s="15">
        <f>14*8*7/40</f>
        <v>19.600000000000001</v>
      </c>
      <c r="G18" s="90" t="s">
        <v>4</v>
      </c>
      <c r="H18" s="88">
        <f>17*8*7/30</f>
        <v>31.733333333333334</v>
      </c>
      <c r="I18" s="69"/>
      <c r="J18" s="71"/>
      <c r="K18" s="4"/>
      <c r="L18" s="77" t="s">
        <v>50</v>
      </c>
      <c r="M18" s="53"/>
    </row>
    <row r="19" spans="1:17" ht="13.5" thickBot="1" x14ac:dyDescent="0.25">
      <c r="A19" s="259" t="s">
        <v>133</v>
      </c>
      <c r="B19" s="260"/>
      <c r="C19" s="260"/>
      <c r="D19" s="260"/>
      <c r="E19" s="260"/>
      <c r="F19" s="260"/>
      <c r="G19" s="260"/>
      <c r="H19" s="260"/>
      <c r="I19" s="59"/>
      <c r="J19" s="76"/>
      <c r="K19" s="21"/>
      <c r="L19" s="77" t="s">
        <v>49</v>
      </c>
      <c r="M19" s="53"/>
    </row>
    <row r="20" spans="1:17" ht="14.25" thickTop="1" thickBot="1" x14ac:dyDescent="0.25">
      <c r="I20" s="94"/>
      <c r="J20" s="95"/>
      <c r="K20" s="21"/>
      <c r="L20" s="79" t="s">
        <v>51</v>
      </c>
      <c r="M20" s="80"/>
    </row>
    <row r="21" spans="1:17" ht="15" thickTop="1" thickBot="1" x14ac:dyDescent="0.3">
      <c r="A21" s="261" t="s">
        <v>32</v>
      </c>
      <c r="B21" s="262"/>
      <c r="C21" s="262"/>
      <c r="D21" s="262"/>
      <c r="E21" s="262"/>
      <c r="F21" s="262"/>
      <c r="G21" s="262"/>
      <c r="H21" s="263"/>
      <c r="I21" s="21"/>
      <c r="J21" s="22"/>
      <c r="K21" s="21"/>
      <c r="L21" s="29" t="s">
        <v>6</v>
      </c>
      <c r="M21" s="81" t="s">
        <v>52</v>
      </c>
    </row>
    <row r="22" spans="1:17" ht="14.25" thickBot="1" x14ac:dyDescent="0.3">
      <c r="A22" s="55" t="s">
        <v>7</v>
      </c>
      <c r="B22" s="266" t="s">
        <v>0</v>
      </c>
      <c r="C22" s="267"/>
      <c r="D22" s="266" t="s">
        <v>1</v>
      </c>
      <c r="E22" s="267"/>
      <c r="F22" s="58"/>
      <c r="G22" s="264" t="s">
        <v>46</v>
      </c>
      <c r="H22" s="265"/>
      <c r="I22" s="21"/>
      <c r="J22" s="22"/>
      <c r="K22" s="21"/>
      <c r="L22" s="29" t="s">
        <v>11</v>
      </c>
      <c r="M22" s="81" t="s">
        <v>53</v>
      </c>
    </row>
    <row r="23" spans="1:17" ht="13.5" x14ac:dyDescent="0.25">
      <c r="A23" s="27"/>
      <c r="B23" s="16" t="s">
        <v>13</v>
      </c>
      <c r="C23" s="19" t="s">
        <v>14</v>
      </c>
      <c r="D23" s="18" t="s">
        <v>13</v>
      </c>
      <c r="E23" s="19" t="s">
        <v>14</v>
      </c>
      <c r="F23" s="58"/>
      <c r="G23" s="60" t="s">
        <v>13</v>
      </c>
      <c r="H23" s="61">
        <v>1.4</v>
      </c>
      <c r="I23" s="3"/>
      <c r="J23" s="3"/>
      <c r="K23" s="21"/>
      <c r="L23" s="29" t="s">
        <v>4</v>
      </c>
      <c r="M23" s="81" t="s">
        <v>54</v>
      </c>
    </row>
    <row r="24" spans="1:17" ht="15.75" customHeight="1" thickBot="1" x14ac:dyDescent="0.3">
      <c r="A24" s="29" t="s">
        <v>27</v>
      </c>
      <c r="B24" s="8">
        <v>1</v>
      </c>
      <c r="C24" s="9">
        <v>2</v>
      </c>
      <c r="D24" s="7">
        <v>0</v>
      </c>
      <c r="E24" s="17">
        <v>2</v>
      </c>
      <c r="F24" s="58"/>
      <c r="G24" s="62" t="s">
        <v>14</v>
      </c>
      <c r="H24" s="63">
        <v>1.4</v>
      </c>
      <c r="I24" s="23"/>
      <c r="J24" s="23"/>
      <c r="K24" s="4"/>
      <c r="L24" s="93" t="s">
        <v>13</v>
      </c>
      <c r="M24" s="81" t="s">
        <v>55</v>
      </c>
    </row>
    <row r="25" spans="1:17" ht="14.25" thickBot="1" x14ac:dyDescent="0.3">
      <c r="A25" s="31" t="s">
        <v>26</v>
      </c>
      <c r="B25" s="32">
        <v>1</v>
      </c>
      <c r="C25" s="33">
        <v>1</v>
      </c>
      <c r="D25" s="34">
        <v>0</v>
      </c>
      <c r="E25" s="35">
        <v>1</v>
      </c>
      <c r="F25" s="59"/>
      <c r="G25" s="56"/>
      <c r="H25" s="57"/>
      <c r="I25" s="25"/>
      <c r="J25" s="4"/>
      <c r="K25" s="4"/>
      <c r="L25" s="31" t="s">
        <v>14</v>
      </c>
      <c r="M25" s="82" t="s">
        <v>55</v>
      </c>
    </row>
    <row r="26" spans="1:17" ht="14.25" customHeight="1" thickTop="1" x14ac:dyDescent="0.2">
      <c r="I26" s="26"/>
      <c r="J26" s="4"/>
      <c r="K26" s="4"/>
      <c r="L26" s="4"/>
      <c r="M26" s="4"/>
    </row>
    <row r="27" spans="1:17" x14ac:dyDescent="0.2">
      <c r="I27" s="22"/>
      <c r="J27" s="4"/>
      <c r="K27" s="4"/>
      <c r="L27" s="4"/>
      <c r="M27" s="4"/>
    </row>
    <row r="28" spans="1:17" x14ac:dyDescent="0.2">
      <c r="I28" s="22"/>
      <c r="J28" s="4"/>
      <c r="K28" s="4"/>
      <c r="L28" s="4"/>
      <c r="M28" s="4"/>
    </row>
    <row r="29" spans="1:17" ht="13.5" customHeight="1" x14ac:dyDescent="0.2">
      <c r="A29" s="4"/>
      <c r="B29" s="4"/>
      <c r="C29" s="4"/>
      <c r="D29" s="4"/>
      <c r="E29" s="4"/>
      <c r="F29" s="4"/>
      <c r="G29" s="4"/>
      <c r="H29" s="4"/>
      <c r="I29" s="21"/>
      <c r="J29" s="4"/>
      <c r="K29" s="4"/>
      <c r="L29" s="4"/>
      <c r="M29" s="4"/>
    </row>
    <row r="30" spans="1:17" x14ac:dyDescent="0.2">
      <c r="I30" s="1"/>
    </row>
  </sheetData>
  <mergeCells count="17">
    <mergeCell ref="L1:M1"/>
    <mergeCell ref="A10:B10"/>
    <mergeCell ref="A15:B15"/>
    <mergeCell ref="C15:D15"/>
    <mergeCell ref="E15:F15"/>
    <mergeCell ref="D10:I10"/>
    <mergeCell ref="L12:M12"/>
    <mergeCell ref="G15:H15"/>
    <mergeCell ref="A1:J1"/>
    <mergeCell ref="B2:D2"/>
    <mergeCell ref="E2:G2"/>
    <mergeCell ref="H2:J2"/>
    <mergeCell ref="A19:H19"/>
    <mergeCell ref="A21:H21"/>
    <mergeCell ref="G22:H22"/>
    <mergeCell ref="D22:E22"/>
    <mergeCell ref="B22:C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workbookViewId="0">
      <selection activeCell="I6" sqref="I6"/>
    </sheetView>
  </sheetViews>
  <sheetFormatPr defaultColWidth="9" defaultRowHeight="12.75" x14ac:dyDescent="0.2"/>
  <cols>
    <col min="3" max="3" width="11.1640625" customWidth="1"/>
    <col min="9" max="9" width="11.83203125" customWidth="1"/>
    <col min="10" max="10" width="11" customWidth="1"/>
    <col min="11" max="11" width="12" customWidth="1"/>
    <col min="12" max="12" width="8.33203125" customWidth="1"/>
    <col min="13" max="13" width="8.83203125" customWidth="1"/>
    <col min="14" max="14" width="11.33203125" customWidth="1"/>
    <col min="15" max="15" width="12" customWidth="1"/>
    <col min="16" max="16" width="10.83203125" customWidth="1"/>
    <col min="18" max="18" width="10.83203125" customWidth="1"/>
    <col min="19" max="19" width="10.6640625" customWidth="1"/>
  </cols>
  <sheetData>
    <row r="1" spans="1:16" ht="15.75" x14ac:dyDescent="0.25">
      <c r="A1" s="284" t="s">
        <v>28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58"/>
      <c r="M1" s="258"/>
      <c r="N1" s="258"/>
      <c r="O1" s="258"/>
    </row>
    <row r="3" spans="1:16" ht="13.5" thickBot="1" x14ac:dyDescent="0.25">
      <c r="A3" s="288" t="s">
        <v>82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161"/>
      <c r="M3" s="293" t="s">
        <v>81</v>
      </c>
      <c r="N3" s="293"/>
      <c r="O3" s="293"/>
      <c r="P3" s="293"/>
    </row>
    <row r="4" spans="1:16" ht="39" thickBot="1" x14ac:dyDescent="0.25">
      <c r="A4" s="155" t="s">
        <v>29</v>
      </c>
      <c r="B4" s="156">
        <v>43346</v>
      </c>
      <c r="C4" s="156">
        <v>43347</v>
      </c>
      <c r="D4" s="156">
        <v>43348</v>
      </c>
      <c r="E4" s="156">
        <v>43349</v>
      </c>
      <c r="F4" s="156">
        <v>43350</v>
      </c>
      <c r="G4" s="156">
        <v>43351</v>
      </c>
      <c r="H4" s="157">
        <v>43352</v>
      </c>
      <c r="I4" s="158" t="s">
        <v>57</v>
      </c>
      <c r="J4" s="159" t="s">
        <v>58</v>
      </c>
      <c r="K4" s="160" t="s">
        <v>59</v>
      </c>
      <c r="L4" s="163"/>
      <c r="M4" s="171"/>
      <c r="N4" s="172" t="s">
        <v>61</v>
      </c>
      <c r="O4" s="172" t="s">
        <v>62</v>
      </c>
      <c r="P4" s="172" t="s">
        <v>63</v>
      </c>
    </row>
    <row r="5" spans="1:16" ht="13.5" thickBot="1" x14ac:dyDescent="0.25">
      <c r="A5" s="2" t="s">
        <v>7</v>
      </c>
      <c r="B5" s="2">
        <v>32</v>
      </c>
      <c r="C5" s="2">
        <v>36</v>
      </c>
      <c r="D5" s="2">
        <v>42</v>
      </c>
      <c r="E5" s="2">
        <v>44</v>
      </c>
      <c r="F5" s="2">
        <v>46</v>
      </c>
      <c r="G5" s="2">
        <v>46</v>
      </c>
      <c r="H5" s="107">
        <v>34</v>
      </c>
      <c r="I5" s="115">
        <f>SUM(B5:H5)/7</f>
        <v>40</v>
      </c>
      <c r="J5" s="116">
        <v>24</v>
      </c>
      <c r="K5" s="114">
        <f>I5-J5</f>
        <v>16</v>
      </c>
      <c r="L5" s="162"/>
      <c r="M5" s="167" t="s">
        <v>79</v>
      </c>
      <c r="N5" s="168">
        <v>3</v>
      </c>
      <c r="O5" s="168">
        <v>35</v>
      </c>
      <c r="P5" s="168">
        <v>30</v>
      </c>
    </row>
    <row r="6" spans="1:16" ht="26.25" thickBot="1" x14ac:dyDescent="0.25">
      <c r="A6" s="287" t="s">
        <v>0</v>
      </c>
      <c r="B6" s="287"/>
      <c r="C6" s="287"/>
      <c r="D6" s="287"/>
      <c r="E6" s="287"/>
      <c r="F6" s="287"/>
      <c r="G6" s="287"/>
      <c r="H6" s="287"/>
      <c r="I6" s="152" t="s">
        <v>126</v>
      </c>
      <c r="J6" s="153" t="s">
        <v>56</v>
      </c>
      <c r="K6" s="154" t="s">
        <v>60</v>
      </c>
      <c r="L6" s="163"/>
      <c r="M6" s="169" t="s">
        <v>80</v>
      </c>
      <c r="N6" s="289" t="s">
        <v>0</v>
      </c>
      <c r="O6" s="289"/>
      <c r="P6" s="290"/>
    </row>
    <row r="7" spans="1:16" x14ac:dyDescent="0.2">
      <c r="A7" s="97" t="s">
        <v>6</v>
      </c>
      <c r="B7" s="98">
        <v>1</v>
      </c>
      <c r="C7" s="98">
        <v>1</v>
      </c>
      <c r="D7" s="98">
        <v>2</v>
      </c>
      <c r="E7" s="98">
        <v>2</v>
      </c>
      <c r="F7" s="213"/>
      <c r="G7" s="213"/>
      <c r="H7" s="214"/>
      <c r="I7" s="217">
        <f>SUM(B7:H7)</f>
        <v>6</v>
      </c>
      <c r="J7" s="118">
        <v>7</v>
      </c>
      <c r="K7" s="219">
        <f t="shared" ref="K7:K11" si="0">I7-J7</f>
        <v>-1</v>
      </c>
      <c r="L7" s="162"/>
      <c r="M7" s="97" t="s">
        <v>6</v>
      </c>
      <c r="N7" s="124">
        <v>0</v>
      </c>
      <c r="O7" s="124">
        <v>2</v>
      </c>
      <c r="P7" s="125">
        <v>2</v>
      </c>
    </row>
    <row r="8" spans="1:16" x14ac:dyDescent="0.2">
      <c r="A8" s="99" t="s">
        <v>3</v>
      </c>
      <c r="B8" s="100">
        <v>2</v>
      </c>
      <c r="C8" s="100">
        <v>2</v>
      </c>
      <c r="D8" s="100">
        <v>2</v>
      </c>
      <c r="E8" s="100">
        <v>2</v>
      </c>
      <c r="F8" s="215"/>
      <c r="G8" s="215"/>
      <c r="H8" s="216"/>
      <c r="I8" s="218">
        <f t="shared" ref="I8:I11" si="1">SUM(B8:H8)</f>
        <v>8</v>
      </c>
      <c r="J8" s="112">
        <v>8</v>
      </c>
      <c r="K8" s="220">
        <f t="shared" si="0"/>
        <v>0</v>
      </c>
      <c r="L8" s="162"/>
      <c r="M8" s="99" t="s">
        <v>3</v>
      </c>
      <c r="N8" s="127">
        <v>1</v>
      </c>
      <c r="O8" s="127">
        <v>2</v>
      </c>
      <c r="P8" s="128">
        <v>6</v>
      </c>
    </row>
    <row r="9" spans="1:16" x14ac:dyDescent="0.2">
      <c r="A9" s="99" t="s">
        <v>4</v>
      </c>
      <c r="B9" s="100">
        <v>4</v>
      </c>
      <c r="C9" s="100">
        <v>4</v>
      </c>
      <c r="D9" s="100">
        <v>5</v>
      </c>
      <c r="E9" s="100">
        <v>5</v>
      </c>
      <c r="F9" s="100">
        <v>6</v>
      </c>
      <c r="G9" s="100">
        <v>6</v>
      </c>
      <c r="H9" s="109">
        <v>4</v>
      </c>
      <c r="I9" s="20">
        <f t="shared" si="1"/>
        <v>34</v>
      </c>
      <c r="J9" s="112">
        <v>21</v>
      </c>
      <c r="K9" s="111">
        <f t="shared" si="0"/>
        <v>13</v>
      </c>
      <c r="L9" s="162"/>
      <c r="M9" s="99" t="s">
        <v>4</v>
      </c>
      <c r="N9" s="127">
        <v>1</v>
      </c>
      <c r="O9" s="127">
        <v>5</v>
      </c>
      <c r="P9" s="128">
        <v>8</v>
      </c>
    </row>
    <row r="10" spans="1:16" x14ac:dyDescent="0.2">
      <c r="A10" s="99" t="s">
        <v>13</v>
      </c>
      <c r="B10" s="100">
        <v>1</v>
      </c>
      <c r="C10" s="100">
        <v>1</v>
      </c>
      <c r="D10" s="100">
        <v>1</v>
      </c>
      <c r="E10" s="100">
        <v>1</v>
      </c>
      <c r="F10" s="100">
        <v>1</v>
      </c>
      <c r="G10" s="100">
        <v>1</v>
      </c>
      <c r="H10" s="109">
        <v>1</v>
      </c>
      <c r="I10" s="20">
        <f t="shared" si="1"/>
        <v>7</v>
      </c>
      <c r="J10" s="112">
        <v>7</v>
      </c>
      <c r="K10" s="111">
        <f t="shared" si="0"/>
        <v>0</v>
      </c>
      <c r="L10" s="162"/>
      <c r="M10" s="99" t="s">
        <v>13</v>
      </c>
      <c r="N10" s="127">
        <v>0</v>
      </c>
      <c r="O10" s="127">
        <v>0</v>
      </c>
      <c r="P10" s="128">
        <v>0</v>
      </c>
    </row>
    <row r="11" spans="1:16" ht="13.5" thickBot="1" x14ac:dyDescent="0.25">
      <c r="A11" s="101" t="s">
        <v>14</v>
      </c>
      <c r="B11" s="102">
        <v>1</v>
      </c>
      <c r="C11" s="102">
        <v>1</v>
      </c>
      <c r="D11" s="102">
        <v>2</v>
      </c>
      <c r="E11" s="102">
        <v>2</v>
      </c>
      <c r="F11" s="102">
        <v>2</v>
      </c>
      <c r="G11" s="102">
        <v>2</v>
      </c>
      <c r="H11" s="110">
        <v>1</v>
      </c>
      <c r="I11" s="120">
        <f t="shared" si="1"/>
        <v>11</v>
      </c>
      <c r="J11" s="121">
        <v>7</v>
      </c>
      <c r="K11" s="122">
        <f t="shared" si="0"/>
        <v>4</v>
      </c>
      <c r="L11" s="162"/>
      <c r="M11" s="101" t="s">
        <v>14</v>
      </c>
      <c r="N11" s="130">
        <v>0</v>
      </c>
      <c r="O11" s="130">
        <v>4</v>
      </c>
      <c r="P11" s="131">
        <v>0</v>
      </c>
    </row>
    <row r="12" spans="1:16" ht="26.25" thickBot="1" x14ac:dyDescent="0.25">
      <c r="A12" s="287" t="s">
        <v>9</v>
      </c>
      <c r="B12" s="287"/>
      <c r="C12" s="287"/>
      <c r="D12" s="287"/>
      <c r="E12" s="287"/>
      <c r="F12" s="287"/>
      <c r="G12" s="287"/>
      <c r="H12" s="287"/>
      <c r="I12" s="152" t="s">
        <v>126</v>
      </c>
      <c r="J12" s="153" t="s">
        <v>56</v>
      </c>
      <c r="K12" s="154" t="s">
        <v>60</v>
      </c>
      <c r="L12" s="163"/>
      <c r="M12" s="170"/>
      <c r="N12" s="291" t="s">
        <v>77</v>
      </c>
      <c r="O12" s="291"/>
      <c r="P12" s="292"/>
    </row>
    <row r="13" spans="1:16" x14ac:dyDescent="0.2">
      <c r="A13" s="97" t="s">
        <v>6</v>
      </c>
      <c r="B13" s="98">
        <v>1</v>
      </c>
      <c r="C13" s="98">
        <v>1</v>
      </c>
      <c r="D13" s="98">
        <v>1</v>
      </c>
      <c r="E13" s="98">
        <v>1</v>
      </c>
      <c r="F13" s="98">
        <v>1</v>
      </c>
      <c r="G13" s="98">
        <v>1</v>
      </c>
      <c r="H13" s="108">
        <v>1</v>
      </c>
      <c r="I13" s="117">
        <f t="shared" ref="I13:I17" si="2">SUM(B13:H13)</f>
        <v>7</v>
      </c>
      <c r="J13" s="118">
        <v>7</v>
      </c>
      <c r="K13" s="119">
        <f t="shared" ref="K13:K17" si="3">I13-J13</f>
        <v>0</v>
      </c>
      <c r="L13" s="162"/>
      <c r="M13" s="97" t="s">
        <v>6</v>
      </c>
      <c r="N13" s="124">
        <v>0</v>
      </c>
      <c r="O13" s="124">
        <v>0</v>
      </c>
      <c r="P13" s="125">
        <v>0</v>
      </c>
    </row>
    <row r="14" spans="1:16" x14ac:dyDescent="0.2">
      <c r="A14" s="99" t="s">
        <v>3</v>
      </c>
      <c r="B14" s="100">
        <v>1</v>
      </c>
      <c r="C14" s="100">
        <v>1</v>
      </c>
      <c r="D14" s="100">
        <v>2</v>
      </c>
      <c r="E14" s="100">
        <v>2</v>
      </c>
      <c r="F14" s="100">
        <v>3</v>
      </c>
      <c r="G14" s="100">
        <v>3</v>
      </c>
      <c r="H14" s="109">
        <v>1</v>
      </c>
      <c r="I14" s="20">
        <f t="shared" si="2"/>
        <v>13</v>
      </c>
      <c r="J14" s="112">
        <v>7</v>
      </c>
      <c r="K14" s="111">
        <f t="shared" si="3"/>
        <v>6</v>
      </c>
      <c r="L14" s="162"/>
      <c r="M14" s="99" t="s">
        <v>3</v>
      </c>
      <c r="N14" s="127">
        <v>0</v>
      </c>
      <c r="O14" s="127">
        <v>4</v>
      </c>
      <c r="P14" s="128">
        <v>2</v>
      </c>
    </row>
    <row r="15" spans="1:16" x14ac:dyDescent="0.2">
      <c r="A15" s="99" t="s">
        <v>4</v>
      </c>
      <c r="B15" s="100">
        <v>4</v>
      </c>
      <c r="C15" s="100">
        <v>4</v>
      </c>
      <c r="D15" s="100">
        <v>5</v>
      </c>
      <c r="E15" s="100">
        <v>5</v>
      </c>
      <c r="F15" s="100">
        <v>6</v>
      </c>
      <c r="G15" s="100">
        <v>6</v>
      </c>
      <c r="H15" s="109">
        <v>4</v>
      </c>
      <c r="I15" s="20">
        <f t="shared" si="2"/>
        <v>34</v>
      </c>
      <c r="J15" s="112">
        <v>21</v>
      </c>
      <c r="K15" s="111">
        <f t="shared" si="3"/>
        <v>13</v>
      </c>
      <c r="L15" s="162"/>
      <c r="M15" s="99" t="s">
        <v>4</v>
      </c>
      <c r="N15" s="127">
        <v>1</v>
      </c>
      <c r="O15" s="127">
        <v>5</v>
      </c>
      <c r="P15" s="128">
        <v>8</v>
      </c>
    </row>
    <row r="16" spans="1:16" x14ac:dyDescent="0.2">
      <c r="A16" s="99" t="s">
        <v>13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9">
        <v>0</v>
      </c>
      <c r="I16" s="20">
        <f t="shared" si="2"/>
        <v>0</v>
      </c>
      <c r="J16" s="112">
        <v>0</v>
      </c>
      <c r="K16" s="111">
        <f t="shared" si="3"/>
        <v>0</v>
      </c>
      <c r="L16" s="162"/>
      <c r="M16" s="99" t="s">
        <v>13</v>
      </c>
      <c r="N16" s="127">
        <v>0</v>
      </c>
      <c r="O16" s="127">
        <v>0</v>
      </c>
      <c r="P16" s="128">
        <v>0</v>
      </c>
    </row>
    <row r="17" spans="1:16" ht="13.5" thickBot="1" x14ac:dyDescent="0.25">
      <c r="A17" s="101" t="s">
        <v>14</v>
      </c>
      <c r="B17" s="102">
        <v>1</v>
      </c>
      <c r="C17" s="102">
        <v>1</v>
      </c>
      <c r="D17" s="102">
        <v>2</v>
      </c>
      <c r="E17" s="102">
        <v>2</v>
      </c>
      <c r="F17" s="102">
        <v>2</v>
      </c>
      <c r="G17" s="102">
        <v>2</v>
      </c>
      <c r="H17" s="110">
        <v>1</v>
      </c>
      <c r="I17" s="120">
        <f t="shared" si="2"/>
        <v>11</v>
      </c>
      <c r="J17" s="121">
        <v>7</v>
      </c>
      <c r="K17" s="122">
        <f t="shared" si="3"/>
        <v>4</v>
      </c>
      <c r="L17" s="162"/>
      <c r="M17" s="101" t="s">
        <v>14</v>
      </c>
      <c r="N17" s="130">
        <v>0</v>
      </c>
      <c r="O17" s="130">
        <v>4</v>
      </c>
      <c r="P17" s="131">
        <v>0</v>
      </c>
    </row>
    <row r="18" spans="1:16" ht="26.25" thickBot="1" x14ac:dyDescent="0.25">
      <c r="A18" s="285" t="s">
        <v>10</v>
      </c>
      <c r="B18" s="286"/>
      <c r="C18" s="286"/>
      <c r="D18" s="286"/>
      <c r="E18" s="286"/>
      <c r="F18" s="286"/>
      <c r="G18" s="286"/>
      <c r="H18" s="286"/>
      <c r="I18" s="152" t="s">
        <v>126</v>
      </c>
      <c r="J18" s="153" t="s">
        <v>56</v>
      </c>
      <c r="K18" s="154" t="s">
        <v>60</v>
      </c>
      <c r="L18" s="163"/>
      <c r="M18" s="170"/>
      <c r="N18" s="291" t="s">
        <v>10</v>
      </c>
      <c r="O18" s="291"/>
      <c r="P18" s="292"/>
    </row>
    <row r="19" spans="1:16" x14ac:dyDescent="0.2">
      <c r="A19" s="97" t="s">
        <v>6</v>
      </c>
      <c r="B19" s="98">
        <v>1</v>
      </c>
      <c r="C19" s="98">
        <v>1</v>
      </c>
      <c r="D19" s="98">
        <v>1</v>
      </c>
      <c r="E19" s="98">
        <v>1</v>
      </c>
      <c r="F19" s="98">
        <v>1</v>
      </c>
      <c r="G19" s="98">
        <v>1</v>
      </c>
      <c r="H19" s="108">
        <v>1</v>
      </c>
      <c r="I19" s="117">
        <f t="shared" ref="I19:I23" si="4">SUM(B19:H19)</f>
        <v>7</v>
      </c>
      <c r="J19" s="118">
        <v>7</v>
      </c>
      <c r="K19" s="119">
        <f t="shared" ref="K19:K23" si="5">I19-J19</f>
        <v>0</v>
      </c>
      <c r="L19" s="162"/>
      <c r="M19" s="97" t="s">
        <v>6</v>
      </c>
      <c r="N19" s="124">
        <v>0</v>
      </c>
      <c r="O19" s="124">
        <v>0</v>
      </c>
      <c r="P19" s="125">
        <v>0</v>
      </c>
    </row>
    <row r="20" spans="1:16" x14ac:dyDescent="0.2">
      <c r="A20" s="99" t="s">
        <v>3</v>
      </c>
      <c r="B20" s="100">
        <v>1</v>
      </c>
      <c r="C20" s="100">
        <v>1</v>
      </c>
      <c r="D20" s="100">
        <v>2</v>
      </c>
      <c r="E20" s="100">
        <v>2</v>
      </c>
      <c r="F20" s="100">
        <v>2</v>
      </c>
      <c r="G20" s="100">
        <v>2</v>
      </c>
      <c r="H20" s="109">
        <v>1</v>
      </c>
      <c r="I20" s="20">
        <f t="shared" si="4"/>
        <v>11</v>
      </c>
      <c r="J20" s="112">
        <v>7</v>
      </c>
      <c r="K20" s="111">
        <f t="shared" si="5"/>
        <v>4</v>
      </c>
      <c r="L20" s="162"/>
      <c r="M20" s="99" t="s">
        <v>3</v>
      </c>
      <c r="N20" s="127">
        <v>0</v>
      </c>
      <c r="O20" s="127">
        <v>4</v>
      </c>
      <c r="P20" s="128">
        <v>0</v>
      </c>
    </row>
    <row r="21" spans="1:16" x14ac:dyDescent="0.2">
      <c r="A21" s="99" t="s">
        <v>4</v>
      </c>
      <c r="B21" s="100">
        <v>4</v>
      </c>
      <c r="C21" s="100">
        <v>4</v>
      </c>
      <c r="D21" s="100">
        <v>4</v>
      </c>
      <c r="E21" s="100">
        <v>4</v>
      </c>
      <c r="F21" s="100">
        <v>5</v>
      </c>
      <c r="G21" s="100">
        <v>5</v>
      </c>
      <c r="H21" s="109">
        <v>4</v>
      </c>
      <c r="I21" s="20">
        <f t="shared" si="4"/>
        <v>30</v>
      </c>
      <c r="J21" s="112">
        <v>21</v>
      </c>
      <c r="K21" s="111">
        <f t="shared" si="5"/>
        <v>9</v>
      </c>
      <c r="L21" s="162"/>
      <c r="M21" s="99" t="s">
        <v>4</v>
      </c>
      <c r="N21" s="127">
        <v>0</v>
      </c>
      <c r="O21" s="127">
        <v>5</v>
      </c>
      <c r="P21" s="128">
        <v>4</v>
      </c>
    </row>
    <row r="22" spans="1:16" x14ac:dyDescent="0.2">
      <c r="A22" s="99" t="s">
        <v>13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9">
        <v>0</v>
      </c>
      <c r="I22" s="20">
        <f t="shared" si="4"/>
        <v>0</v>
      </c>
      <c r="J22" s="112">
        <v>0</v>
      </c>
      <c r="K22" s="111">
        <f t="shared" si="5"/>
        <v>0</v>
      </c>
      <c r="L22" s="162"/>
      <c r="M22" s="99" t="s">
        <v>13</v>
      </c>
      <c r="N22" s="127">
        <v>0</v>
      </c>
      <c r="O22" s="127">
        <v>0</v>
      </c>
      <c r="P22" s="128">
        <v>0</v>
      </c>
    </row>
    <row r="23" spans="1:16" ht="13.5" thickBot="1" x14ac:dyDescent="0.25">
      <c r="A23" s="101" t="s">
        <v>14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10">
        <v>0</v>
      </c>
      <c r="I23" s="96">
        <f t="shared" si="4"/>
        <v>0</v>
      </c>
      <c r="J23" s="113">
        <v>0</v>
      </c>
      <c r="K23" s="114">
        <f t="shared" si="5"/>
        <v>0</v>
      </c>
      <c r="L23" s="162"/>
      <c r="M23" s="101" t="s">
        <v>14</v>
      </c>
      <c r="N23" s="130">
        <v>0</v>
      </c>
      <c r="O23" s="130">
        <v>0</v>
      </c>
      <c r="P23" s="131">
        <v>0</v>
      </c>
    </row>
    <row r="24" spans="1:16" x14ac:dyDescent="0.2">
      <c r="A24" s="3"/>
      <c r="B24" s="164"/>
      <c r="C24" s="164"/>
      <c r="D24" s="164"/>
      <c r="E24" s="164"/>
      <c r="F24" s="164"/>
      <c r="G24" s="164"/>
      <c r="H24" s="164"/>
      <c r="I24" s="132"/>
      <c r="J24" s="165"/>
      <c r="K24" s="162"/>
      <c r="L24" s="162"/>
      <c r="M24" s="3"/>
      <c r="N24" s="166"/>
      <c r="O24" s="166"/>
      <c r="P24" s="165"/>
    </row>
    <row r="25" spans="1:16" ht="13.5" thickBot="1" x14ac:dyDescent="0.25"/>
    <row r="26" spans="1:16" ht="14.25" thickTop="1" thickBot="1" x14ac:dyDescent="0.25">
      <c r="A26" s="268" t="s">
        <v>31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69"/>
    </row>
    <row r="27" spans="1:16" ht="13.5" thickBot="1" x14ac:dyDescent="0.25">
      <c r="A27" s="36" t="s">
        <v>7</v>
      </c>
      <c r="B27" s="296" t="s">
        <v>0</v>
      </c>
      <c r="C27" s="297"/>
      <c r="D27" s="297"/>
      <c r="E27" s="297"/>
      <c r="F27" s="298"/>
      <c r="G27" s="296" t="s">
        <v>9</v>
      </c>
      <c r="H27" s="297"/>
      <c r="I27" s="297"/>
      <c r="J27" s="297"/>
      <c r="K27" s="298"/>
      <c r="L27" s="282" t="s">
        <v>10</v>
      </c>
      <c r="M27" s="282"/>
      <c r="N27" s="283"/>
    </row>
    <row r="28" spans="1:16" ht="14.25" thickBot="1" x14ac:dyDescent="0.3">
      <c r="A28" s="37"/>
      <c r="B28" s="210" t="s">
        <v>2</v>
      </c>
      <c r="C28" s="210" t="s">
        <v>3</v>
      </c>
      <c r="D28" s="241" t="s">
        <v>4</v>
      </c>
      <c r="E28" s="16" t="s">
        <v>13</v>
      </c>
      <c r="F28" s="209" t="s">
        <v>14</v>
      </c>
      <c r="G28" s="210" t="s">
        <v>2</v>
      </c>
      <c r="H28" s="210" t="s">
        <v>3</v>
      </c>
      <c r="I28" s="210" t="s">
        <v>4</v>
      </c>
      <c r="J28" s="16" t="s">
        <v>13</v>
      </c>
      <c r="K28" s="209" t="s">
        <v>14</v>
      </c>
      <c r="L28" s="210" t="s">
        <v>2</v>
      </c>
      <c r="M28" s="210" t="s">
        <v>3</v>
      </c>
      <c r="N28" s="211" t="s">
        <v>4</v>
      </c>
      <c r="O28" s="1"/>
      <c r="P28" s="1"/>
    </row>
    <row r="29" spans="1:16" x14ac:dyDescent="0.2">
      <c r="A29" s="253" t="s">
        <v>20</v>
      </c>
      <c r="B29" s="254">
        <v>2</v>
      </c>
      <c r="C29" s="255">
        <v>3</v>
      </c>
      <c r="D29" s="255">
        <v>6</v>
      </c>
      <c r="E29" s="255">
        <v>1</v>
      </c>
      <c r="F29" s="256">
        <v>2</v>
      </c>
      <c r="G29" s="254">
        <v>1</v>
      </c>
      <c r="H29" s="255">
        <v>3</v>
      </c>
      <c r="I29" s="255">
        <v>6</v>
      </c>
      <c r="J29" s="255">
        <v>0</v>
      </c>
      <c r="K29" s="256">
        <v>2</v>
      </c>
      <c r="L29" s="254">
        <v>1</v>
      </c>
      <c r="M29" s="255">
        <v>2</v>
      </c>
      <c r="N29" s="257">
        <v>5</v>
      </c>
      <c r="O29" s="105"/>
      <c r="P29" s="105"/>
    </row>
    <row r="30" spans="1:16" x14ac:dyDescent="0.2">
      <c r="A30" s="40" t="s">
        <v>19</v>
      </c>
      <c r="B30" s="7">
        <v>2</v>
      </c>
      <c r="C30" s="8">
        <v>2</v>
      </c>
      <c r="D30" s="8">
        <v>5</v>
      </c>
      <c r="E30" s="8">
        <v>1</v>
      </c>
      <c r="F30" s="9">
        <v>2</v>
      </c>
      <c r="G30" s="7">
        <v>1</v>
      </c>
      <c r="H30" s="8">
        <v>2</v>
      </c>
      <c r="I30" s="8">
        <v>5</v>
      </c>
      <c r="J30" s="8">
        <v>0</v>
      </c>
      <c r="K30" s="9">
        <v>2</v>
      </c>
      <c r="L30" s="7">
        <v>1</v>
      </c>
      <c r="M30" s="8">
        <v>2</v>
      </c>
      <c r="N30" s="30">
        <v>4</v>
      </c>
      <c r="O30" s="134"/>
      <c r="P30" s="134"/>
    </row>
    <row r="31" spans="1:16" x14ac:dyDescent="0.2">
      <c r="A31" s="248" t="s">
        <v>18</v>
      </c>
      <c r="B31" s="249">
        <v>1</v>
      </c>
      <c r="C31" s="250">
        <v>2</v>
      </c>
      <c r="D31" s="250">
        <v>4</v>
      </c>
      <c r="E31" s="250">
        <v>1</v>
      </c>
      <c r="F31" s="251">
        <v>1</v>
      </c>
      <c r="G31" s="249">
        <v>1</v>
      </c>
      <c r="H31" s="250">
        <v>1</v>
      </c>
      <c r="I31" s="250">
        <v>4</v>
      </c>
      <c r="J31" s="250">
        <v>0</v>
      </c>
      <c r="K31" s="251">
        <v>1</v>
      </c>
      <c r="L31" s="249">
        <v>1</v>
      </c>
      <c r="M31" s="250">
        <v>1</v>
      </c>
      <c r="N31" s="252">
        <v>4</v>
      </c>
      <c r="O31" s="134"/>
      <c r="P31" s="134"/>
    </row>
    <row r="32" spans="1:16" x14ac:dyDescent="0.2">
      <c r="A32" s="40" t="s">
        <v>17</v>
      </c>
      <c r="B32" s="7">
        <v>1</v>
      </c>
      <c r="C32" s="8">
        <v>1</v>
      </c>
      <c r="D32" s="8">
        <v>3</v>
      </c>
      <c r="E32" s="8">
        <v>1</v>
      </c>
      <c r="F32" s="9">
        <v>1</v>
      </c>
      <c r="G32" s="7">
        <v>1</v>
      </c>
      <c r="H32" s="8">
        <v>1</v>
      </c>
      <c r="I32" s="8">
        <v>3</v>
      </c>
      <c r="J32" s="8">
        <v>0</v>
      </c>
      <c r="K32" s="9">
        <v>1</v>
      </c>
      <c r="L32" s="7">
        <v>1</v>
      </c>
      <c r="M32" s="8">
        <v>1</v>
      </c>
      <c r="N32" s="30">
        <v>3</v>
      </c>
      <c r="O32" s="134"/>
      <c r="P32" s="134"/>
    </row>
    <row r="33" spans="1:16" ht="13.5" thickBot="1" x14ac:dyDescent="0.25">
      <c r="A33" s="243" t="s">
        <v>8</v>
      </c>
      <c r="B33" s="244">
        <v>1</v>
      </c>
      <c r="C33" s="245">
        <v>0</v>
      </c>
      <c r="D33" s="245">
        <v>2</v>
      </c>
      <c r="E33" s="245" t="s">
        <v>125</v>
      </c>
      <c r="F33" s="246" t="s">
        <v>125</v>
      </c>
      <c r="G33" s="244">
        <v>1</v>
      </c>
      <c r="H33" s="245">
        <v>1</v>
      </c>
      <c r="I33" s="245">
        <v>3</v>
      </c>
      <c r="J33" s="245" t="s">
        <v>125</v>
      </c>
      <c r="K33" s="246" t="s">
        <v>125</v>
      </c>
      <c r="L33" s="244">
        <v>1</v>
      </c>
      <c r="M33" s="245">
        <v>1</v>
      </c>
      <c r="N33" s="247">
        <v>2</v>
      </c>
      <c r="O33" s="134"/>
      <c r="P33" s="134"/>
    </row>
    <row r="34" spans="1:16" x14ac:dyDescent="0.2">
      <c r="M34" s="1"/>
      <c r="N34" s="1"/>
      <c r="O34" s="1"/>
      <c r="P34" s="1"/>
    </row>
    <row r="35" spans="1:16" x14ac:dyDescent="0.2">
      <c r="I35" s="3"/>
      <c r="J35" s="132"/>
    </row>
    <row r="36" spans="1:16" x14ac:dyDescent="0.2">
      <c r="F36" s="239"/>
      <c r="G36" s="239"/>
      <c r="H36" s="239"/>
      <c r="I36" s="21"/>
      <c r="J36" s="212"/>
    </row>
    <row r="37" spans="1:16" x14ac:dyDescent="0.2">
      <c r="F37" s="3"/>
      <c r="G37" s="3"/>
      <c r="H37" s="132"/>
    </row>
    <row r="38" spans="1:16" x14ac:dyDescent="0.2">
      <c r="F38" s="3"/>
      <c r="G38" s="3"/>
      <c r="H38" s="3"/>
    </row>
    <row r="39" spans="1:16" x14ac:dyDescent="0.2">
      <c r="F39" s="3"/>
      <c r="G39" s="239"/>
      <c r="H39" s="239"/>
      <c r="K39" s="193"/>
      <c r="L39" s="193"/>
      <c r="M39" s="193"/>
      <c r="N39" s="193"/>
      <c r="O39" s="193"/>
    </row>
    <row r="40" spans="1:16" x14ac:dyDescent="0.2">
      <c r="F40" s="3"/>
      <c r="G40" s="240"/>
      <c r="H40" s="3"/>
      <c r="K40" s="295"/>
      <c r="L40" s="295"/>
      <c r="M40" s="295"/>
      <c r="N40" s="295"/>
      <c r="O40" s="295"/>
    </row>
    <row r="41" spans="1:16" x14ac:dyDescent="0.2">
      <c r="K41" s="240"/>
      <c r="L41" s="294"/>
      <c r="M41" s="294"/>
      <c r="N41" s="294"/>
      <c r="O41" s="294"/>
    </row>
    <row r="42" spans="1:16" ht="13.5" x14ac:dyDescent="0.25">
      <c r="K42" s="132"/>
      <c r="L42" s="242"/>
      <c r="M42" s="132"/>
      <c r="N42" s="132"/>
      <c r="O42" s="132"/>
    </row>
    <row r="43" spans="1:16" x14ac:dyDescent="0.2">
      <c r="K43" s="132"/>
      <c r="L43" s="132"/>
      <c r="M43" s="132"/>
      <c r="N43" s="132"/>
      <c r="O43" s="132"/>
    </row>
    <row r="44" spans="1:16" x14ac:dyDescent="0.2">
      <c r="K44" s="132"/>
      <c r="L44" s="132"/>
      <c r="M44" s="132"/>
      <c r="N44" s="132"/>
      <c r="O44" s="132"/>
    </row>
    <row r="45" spans="1:16" x14ac:dyDescent="0.2">
      <c r="K45" s="193"/>
      <c r="L45" s="193"/>
      <c r="M45" s="193"/>
      <c r="N45" s="193"/>
      <c r="O45" s="193"/>
    </row>
  </sheetData>
  <mergeCells count="16">
    <mergeCell ref="N6:P6"/>
    <mergeCell ref="N12:P12"/>
    <mergeCell ref="N18:P18"/>
    <mergeCell ref="M3:P3"/>
    <mergeCell ref="L41:M41"/>
    <mergeCell ref="N41:O41"/>
    <mergeCell ref="K40:O40"/>
    <mergeCell ref="A26:N26"/>
    <mergeCell ref="L27:N27"/>
    <mergeCell ref="B27:F27"/>
    <mergeCell ref="G27:K27"/>
    <mergeCell ref="A1:K1"/>
    <mergeCell ref="A18:H18"/>
    <mergeCell ref="A6:H6"/>
    <mergeCell ref="A12:H12"/>
    <mergeCell ref="A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>
      <selection activeCell="B20" sqref="B20:K20"/>
    </sheetView>
  </sheetViews>
  <sheetFormatPr defaultColWidth="9" defaultRowHeight="12.75" x14ac:dyDescent="0.2"/>
  <cols>
    <col min="2" max="2" width="10" customWidth="1"/>
    <col min="3" max="3" width="10.6640625" customWidth="1"/>
    <col min="4" max="5" width="10.33203125" customWidth="1"/>
    <col min="6" max="8" width="11.33203125" customWidth="1"/>
    <col min="9" max="9" width="14.33203125" customWidth="1"/>
    <col min="10" max="10" width="14" customWidth="1"/>
    <col min="11" max="11" width="12.33203125" customWidth="1"/>
    <col min="12" max="12" width="6.6640625" customWidth="1"/>
    <col min="15" max="15" width="11.1640625" customWidth="1"/>
    <col min="16" max="16" width="10.6640625" customWidth="1"/>
    <col min="17" max="17" width="12" customWidth="1"/>
  </cols>
  <sheetData>
    <row r="1" spans="1:14" x14ac:dyDescent="0.2">
      <c r="B1" t="s">
        <v>71</v>
      </c>
    </row>
    <row r="2" spans="1:14" ht="13.5" thickBot="1" x14ac:dyDescent="0.25"/>
    <row r="3" spans="1:14" ht="26.25" thickBot="1" x14ac:dyDescent="0.25">
      <c r="B3" s="174" t="s">
        <v>15</v>
      </c>
      <c r="C3" s="174" t="s">
        <v>65</v>
      </c>
      <c r="D3" s="174" t="s">
        <v>66</v>
      </c>
      <c r="F3" s="135"/>
      <c r="G3" s="105"/>
      <c r="H3" s="105"/>
      <c r="I3" s="105"/>
    </row>
    <row r="4" spans="1:14" x14ac:dyDescent="0.2">
      <c r="B4" s="123" t="s">
        <v>2</v>
      </c>
      <c r="C4" s="136">
        <v>351.84</v>
      </c>
      <c r="D4" s="137">
        <v>440</v>
      </c>
      <c r="G4" s="104"/>
      <c r="H4" s="134"/>
      <c r="I4" s="134"/>
    </row>
    <row r="5" spans="1:14" x14ac:dyDescent="0.2">
      <c r="B5" s="126" t="s">
        <v>3</v>
      </c>
      <c r="C5" s="138">
        <v>232.8</v>
      </c>
      <c r="D5" s="139">
        <v>280</v>
      </c>
      <c r="G5" s="104"/>
      <c r="H5" s="134"/>
      <c r="I5" s="134"/>
    </row>
    <row r="6" spans="1:14" x14ac:dyDescent="0.2">
      <c r="B6" s="126" t="s">
        <v>4</v>
      </c>
      <c r="C6" s="138">
        <v>128.63999999999999</v>
      </c>
      <c r="D6" s="139">
        <v>176</v>
      </c>
      <c r="G6" s="104"/>
      <c r="H6" s="134"/>
      <c r="I6" s="134"/>
    </row>
    <row r="7" spans="1:14" ht="13.5" thickBot="1" x14ac:dyDescent="0.25">
      <c r="B7" s="129" t="s">
        <v>14</v>
      </c>
      <c r="C7" s="140">
        <v>198</v>
      </c>
      <c r="D7" s="141" t="s">
        <v>64</v>
      </c>
      <c r="G7" s="104"/>
      <c r="H7" s="134"/>
      <c r="I7" s="134"/>
    </row>
    <row r="8" spans="1:14" x14ac:dyDescent="0.2">
      <c r="B8" s="166"/>
      <c r="C8" s="178"/>
      <c r="D8" s="178"/>
      <c r="G8" s="104"/>
      <c r="H8" s="134"/>
      <c r="I8" s="134"/>
    </row>
    <row r="9" spans="1:14" x14ac:dyDescent="0.2">
      <c r="A9" s="221"/>
      <c r="B9" s="222" t="s">
        <v>109</v>
      </c>
      <c r="C9" s="223" t="s">
        <v>110</v>
      </c>
      <c r="D9" s="223" t="s">
        <v>111</v>
      </c>
      <c r="E9" s="221" t="s">
        <v>112</v>
      </c>
      <c r="F9" s="221" t="s">
        <v>113</v>
      </c>
      <c r="G9" s="222" t="s">
        <v>114</v>
      </c>
      <c r="H9" s="223" t="s">
        <v>115</v>
      </c>
      <c r="I9" s="223" t="s">
        <v>116</v>
      </c>
      <c r="J9" s="221" t="s">
        <v>117</v>
      </c>
      <c r="K9" s="221" t="s">
        <v>118</v>
      </c>
    </row>
    <row r="10" spans="1:14" ht="13.5" thickBot="1" x14ac:dyDescent="0.25">
      <c r="B10" s="142" t="s">
        <v>72</v>
      </c>
      <c r="C10" s="1"/>
      <c r="D10" s="1"/>
      <c r="E10" s="1"/>
    </row>
    <row r="11" spans="1:14" ht="39" thickBot="1" x14ac:dyDescent="0.25">
      <c r="B11" s="174" t="s">
        <v>15</v>
      </c>
      <c r="C11" s="174" t="s">
        <v>67</v>
      </c>
      <c r="D11" s="174" t="s">
        <v>68</v>
      </c>
      <c r="E11" s="174" t="s">
        <v>69</v>
      </c>
      <c r="F11" s="174" t="s">
        <v>70</v>
      </c>
      <c r="G11" s="174" t="s">
        <v>73</v>
      </c>
      <c r="H11" s="174" t="s">
        <v>74</v>
      </c>
      <c r="I11" s="174" t="s">
        <v>75</v>
      </c>
      <c r="J11" s="174" t="s">
        <v>83</v>
      </c>
      <c r="K11" s="174" t="s">
        <v>76</v>
      </c>
      <c r="L11" s="105"/>
      <c r="M11" s="299" t="s">
        <v>45</v>
      </c>
      <c r="N11" s="300"/>
    </row>
    <row r="12" spans="1:14" x14ac:dyDescent="0.2">
      <c r="A12" s="221">
        <v>12</v>
      </c>
      <c r="B12" s="123" t="s">
        <v>2</v>
      </c>
      <c r="C12" s="143">
        <v>0</v>
      </c>
      <c r="D12" s="144">
        <v>0</v>
      </c>
      <c r="E12" s="143">
        <v>2</v>
      </c>
      <c r="F12" s="224">
        <f>E12*C4</f>
        <v>703.68</v>
      </c>
      <c r="G12" s="143">
        <v>2</v>
      </c>
      <c r="H12" s="224">
        <f>G12*D4</f>
        <v>880</v>
      </c>
      <c r="I12" s="143">
        <f>G12+E12</f>
        <v>4</v>
      </c>
      <c r="J12" s="226">
        <f>H12+F12</f>
        <v>1583.6799999999998</v>
      </c>
      <c r="K12" s="227">
        <f>I12/5</f>
        <v>0.8</v>
      </c>
      <c r="L12" s="103"/>
      <c r="M12" s="72" t="s">
        <v>2</v>
      </c>
      <c r="N12" s="64">
        <v>4.2</v>
      </c>
    </row>
    <row r="13" spans="1:14" x14ac:dyDescent="0.2">
      <c r="A13" s="221">
        <v>13</v>
      </c>
      <c r="B13" s="126" t="s">
        <v>3</v>
      </c>
      <c r="C13" s="145">
        <v>1</v>
      </c>
      <c r="D13" s="138">
        <v>232.8</v>
      </c>
      <c r="E13" s="145">
        <v>10</v>
      </c>
      <c r="F13" s="146"/>
      <c r="G13" s="145">
        <v>8</v>
      </c>
      <c r="H13" s="225"/>
      <c r="I13" s="146"/>
      <c r="J13" s="147"/>
      <c r="K13" s="147"/>
      <c r="L13" s="103"/>
      <c r="M13" s="73" t="s">
        <v>3</v>
      </c>
      <c r="N13" s="65">
        <v>4.2</v>
      </c>
    </row>
    <row r="14" spans="1:14" x14ac:dyDescent="0.2">
      <c r="A14" s="221">
        <v>14</v>
      </c>
      <c r="B14" s="126" t="s">
        <v>4</v>
      </c>
      <c r="C14" s="145">
        <v>2</v>
      </c>
      <c r="D14" s="148">
        <f>C6*C14</f>
        <v>257.27999999999997</v>
      </c>
      <c r="E14" s="145">
        <v>15</v>
      </c>
      <c r="F14" s="146"/>
      <c r="G14" s="145">
        <v>20</v>
      </c>
      <c r="H14" s="146"/>
      <c r="I14" s="146"/>
      <c r="J14" s="147"/>
      <c r="K14" s="147"/>
      <c r="L14" s="103"/>
      <c r="M14" s="73" t="s">
        <v>4</v>
      </c>
      <c r="N14" s="65">
        <v>12.6</v>
      </c>
    </row>
    <row r="15" spans="1:14" ht="13.5" thickBot="1" x14ac:dyDescent="0.25">
      <c r="A15" s="221">
        <v>15</v>
      </c>
      <c r="B15" s="129" t="s">
        <v>14</v>
      </c>
      <c r="C15" s="149">
        <v>0</v>
      </c>
      <c r="D15" s="140">
        <v>0</v>
      </c>
      <c r="E15" s="149">
        <v>8</v>
      </c>
      <c r="F15" s="150"/>
      <c r="G15" s="149">
        <v>0</v>
      </c>
      <c r="H15" s="150"/>
      <c r="I15" s="150"/>
      <c r="J15" s="151"/>
      <c r="K15" s="151"/>
      <c r="L15" s="103"/>
      <c r="M15" s="74" t="s">
        <v>14</v>
      </c>
      <c r="N15" s="66">
        <v>0</v>
      </c>
    </row>
    <row r="16" spans="1:14" ht="13.5" thickBot="1" x14ac:dyDescent="0.25"/>
    <row r="17" spans="2:11" x14ac:dyDescent="0.2">
      <c r="B17" s="304" t="s">
        <v>131</v>
      </c>
      <c r="C17" s="305"/>
      <c r="D17" s="305"/>
      <c r="E17" s="305"/>
      <c r="F17" s="305"/>
      <c r="G17" s="305"/>
      <c r="H17" s="305"/>
      <c r="I17" s="305"/>
      <c r="J17" s="305"/>
      <c r="K17" s="306"/>
    </row>
    <row r="18" spans="2:11" x14ac:dyDescent="0.2">
      <c r="B18" s="307" t="s">
        <v>30</v>
      </c>
      <c r="C18" s="308"/>
      <c r="D18" s="308"/>
      <c r="E18" s="308"/>
      <c r="F18" s="308"/>
      <c r="G18" s="308"/>
      <c r="H18" s="308"/>
      <c r="I18" s="308"/>
      <c r="J18" s="308"/>
      <c r="K18" s="309"/>
    </row>
    <row r="19" spans="2:11" x14ac:dyDescent="0.2">
      <c r="B19" s="307" t="s">
        <v>84</v>
      </c>
      <c r="C19" s="308"/>
      <c r="D19" s="308"/>
      <c r="E19" s="308"/>
      <c r="F19" s="308"/>
      <c r="G19" s="308"/>
      <c r="H19" s="308"/>
      <c r="I19" s="308"/>
      <c r="J19" s="308"/>
      <c r="K19" s="309"/>
    </row>
    <row r="20" spans="2:11" x14ac:dyDescent="0.2">
      <c r="B20" s="307" t="s">
        <v>132</v>
      </c>
      <c r="C20" s="308"/>
      <c r="D20" s="308"/>
      <c r="E20" s="308"/>
      <c r="F20" s="308"/>
      <c r="G20" s="308"/>
      <c r="H20" s="308"/>
      <c r="I20" s="308"/>
      <c r="J20" s="308"/>
      <c r="K20" s="309"/>
    </row>
    <row r="21" spans="2:11" x14ac:dyDescent="0.2">
      <c r="B21" s="307" t="s">
        <v>85</v>
      </c>
      <c r="C21" s="308"/>
      <c r="D21" s="308"/>
      <c r="E21" s="308"/>
      <c r="F21" s="308"/>
      <c r="G21" s="308"/>
      <c r="H21" s="308"/>
      <c r="I21" s="308"/>
      <c r="J21" s="308"/>
      <c r="K21" s="309"/>
    </row>
    <row r="22" spans="2:11" ht="13.5" thickBot="1" x14ac:dyDescent="0.25">
      <c r="B22" s="301" t="s">
        <v>86</v>
      </c>
      <c r="C22" s="302"/>
      <c r="D22" s="302"/>
      <c r="E22" s="302"/>
      <c r="F22" s="302"/>
      <c r="G22" s="302"/>
      <c r="H22" s="302"/>
      <c r="I22" s="302"/>
      <c r="J22" s="302"/>
      <c r="K22" s="303"/>
    </row>
  </sheetData>
  <mergeCells count="7">
    <mergeCell ref="M11:N11"/>
    <mergeCell ref="B22:K22"/>
    <mergeCell ref="B17:K17"/>
    <mergeCell ref="B18:K18"/>
    <mergeCell ref="B19:K19"/>
    <mergeCell ref="B20:K20"/>
    <mergeCell ref="B21:K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zoomScale="150" zoomScaleNormal="150" workbookViewId="0">
      <selection activeCell="A29" sqref="A29:H29"/>
    </sheetView>
  </sheetViews>
  <sheetFormatPr defaultColWidth="9" defaultRowHeight="12.75" x14ac:dyDescent="0.2"/>
  <cols>
    <col min="1" max="1" width="13.33203125" customWidth="1"/>
    <col min="2" max="2" width="13.1640625" customWidth="1"/>
    <col min="3" max="3" width="14" customWidth="1"/>
    <col min="4" max="4" width="15" customWidth="1"/>
    <col min="5" max="5" width="12.33203125" customWidth="1"/>
    <col min="6" max="6" width="11.33203125" customWidth="1"/>
    <col min="7" max="7" width="13.33203125" customWidth="1"/>
    <col min="8" max="8" width="12.33203125" customWidth="1"/>
    <col min="9" max="9" width="9" customWidth="1"/>
    <col min="10" max="10" width="12.33203125" customWidth="1"/>
    <col min="11" max="12" width="9.6640625" bestFit="1" customWidth="1"/>
    <col min="14" max="14" width="11.1640625" customWidth="1"/>
    <col min="15" max="15" width="10.6640625" customWidth="1"/>
    <col min="16" max="16" width="12" customWidth="1"/>
  </cols>
  <sheetData>
    <row r="1" spans="1:17" ht="15.75" x14ac:dyDescent="0.25">
      <c r="A1" s="191" t="s">
        <v>87</v>
      </c>
      <c r="J1" s="1"/>
      <c r="K1" s="1"/>
      <c r="L1" s="1"/>
      <c r="M1" s="1"/>
      <c r="N1" s="1"/>
      <c r="O1" s="1"/>
      <c r="P1" s="1"/>
      <c r="Q1" s="1"/>
    </row>
    <row r="2" spans="1:17" ht="13.5" thickBot="1" x14ac:dyDescent="0.25">
      <c r="I2" s="1"/>
      <c r="J2" s="1"/>
      <c r="K2" s="1"/>
      <c r="L2" s="1"/>
      <c r="M2" s="1"/>
      <c r="N2" s="1"/>
      <c r="O2" s="1"/>
      <c r="P2" s="1"/>
      <c r="Q2" s="1"/>
    </row>
    <row r="3" spans="1:17" ht="13.5" thickBot="1" x14ac:dyDescent="0.25">
      <c r="A3" s="311" t="s">
        <v>88</v>
      </c>
      <c r="B3" s="312"/>
      <c r="D3" s="311" t="s">
        <v>89</v>
      </c>
      <c r="E3" s="312"/>
      <c r="F3" s="105"/>
      <c r="G3" s="181" t="s">
        <v>15</v>
      </c>
      <c r="H3" s="181" t="s">
        <v>92</v>
      </c>
      <c r="I3" s="1"/>
      <c r="J3" s="179"/>
      <c r="K3" s="179"/>
      <c r="L3" s="179"/>
      <c r="M3" s="310"/>
      <c r="N3" s="310"/>
      <c r="O3" s="310"/>
      <c r="P3" s="310"/>
      <c r="Q3" s="1"/>
    </row>
    <row r="4" spans="1:17" ht="13.5" thickBot="1" x14ac:dyDescent="0.25">
      <c r="A4" s="313" t="s">
        <v>128</v>
      </c>
      <c r="B4" s="314"/>
      <c r="D4" s="313" t="s">
        <v>128</v>
      </c>
      <c r="E4" s="314"/>
      <c r="F4" s="105"/>
      <c r="G4" s="182" t="s">
        <v>2</v>
      </c>
      <c r="H4" s="183">
        <v>29.32</v>
      </c>
      <c r="I4" s="1"/>
      <c r="J4" s="166"/>
      <c r="K4" s="178"/>
      <c r="L4" s="178"/>
      <c r="M4" s="22"/>
      <c r="N4" s="22"/>
      <c r="O4" s="22"/>
      <c r="P4" s="22"/>
      <c r="Q4" s="1"/>
    </row>
    <row r="5" spans="1:17" x14ac:dyDescent="0.2">
      <c r="A5" s="175" t="s">
        <v>6</v>
      </c>
      <c r="B5" s="180">
        <v>3</v>
      </c>
      <c r="D5" s="175" t="s">
        <v>2</v>
      </c>
      <c r="E5" s="180">
        <v>4</v>
      </c>
      <c r="F5" s="104"/>
      <c r="G5" s="184" t="s">
        <v>3</v>
      </c>
      <c r="H5" s="185">
        <v>19.399999999999999</v>
      </c>
      <c r="I5" s="1"/>
      <c r="J5" s="166"/>
      <c r="K5" s="178"/>
      <c r="L5" s="178"/>
      <c r="M5" s="22"/>
      <c r="N5" s="176"/>
      <c r="O5" s="22"/>
      <c r="P5" s="176"/>
      <c r="Q5" s="1"/>
    </row>
    <row r="6" spans="1:17" ht="13.5" thickBot="1" x14ac:dyDescent="0.25">
      <c r="A6" s="7" t="s">
        <v>11</v>
      </c>
      <c r="B6" s="91">
        <v>3</v>
      </c>
      <c r="D6" s="7" t="s">
        <v>3</v>
      </c>
      <c r="E6" s="91">
        <v>6</v>
      </c>
      <c r="F6" s="104"/>
      <c r="G6" s="186" t="s">
        <v>93</v>
      </c>
      <c r="H6" s="187">
        <v>10.72</v>
      </c>
      <c r="I6" s="1"/>
      <c r="J6" s="166"/>
      <c r="K6" s="178"/>
      <c r="L6" s="178"/>
      <c r="M6" s="22"/>
      <c r="N6" s="176"/>
      <c r="O6" s="22"/>
      <c r="P6" s="22"/>
      <c r="Q6" s="1"/>
    </row>
    <row r="7" spans="1:17" ht="13.5" thickBot="1" x14ac:dyDescent="0.25">
      <c r="A7" s="13" t="s">
        <v>4</v>
      </c>
      <c r="B7" s="88">
        <v>9</v>
      </c>
      <c r="D7" s="13" t="s">
        <v>4</v>
      </c>
      <c r="E7" s="88">
        <v>14</v>
      </c>
      <c r="F7" s="104"/>
      <c r="G7" s="103"/>
      <c r="H7" s="133"/>
      <c r="I7" s="1"/>
      <c r="J7" s="166"/>
      <c r="K7" s="178"/>
      <c r="L7" s="178"/>
      <c r="M7" s="22"/>
      <c r="N7" s="22"/>
      <c r="O7" s="22"/>
      <c r="P7" s="22"/>
      <c r="Q7" s="1"/>
    </row>
    <row r="8" spans="1:17" ht="13.5" thickBot="1" x14ac:dyDescent="0.25">
      <c r="F8" s="104"/>
      <c r="I8" s="1"/>
      <c r="J8" s="1"/>
      <c r="K8" s="1"/>
      <c r="L8" s="1"/>
      <c r="M8" s="1"/>
      <c r="N8" s="1"/>
      <c r="O8" s="1"/>
      <c r="P8" s="1"/>
      <c r="Q8" s="1"/>
    </row>
    <row r="9" spans="1:17" ht="13.5" thickBot="1" x14ac:dyDescent="0.25">
      <c r="A9" s="323" t="s">
        <v>90</v>
      </c>
      <c r="B9" s="324"/>
      <c r="D9" s="323" t="s">
        <v>91</v>
      </c>
      <c r="E9" s="324"/>
      <c r="F9" s="104"/>
      <c r="G9" s="320" t="s">
        <v>127</v>
      </c>
      <c r="H9" s="321"/>
      <c r="I9" s="322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06" t="s">
        <v>6</v>
      </c>
      <c r="B10" s="188">
        <f>B5*H4*8</f>
        <v>703.68000000000006</v>
      </c>
      <c r="D10" s="106" t="s">
        <v>6</v>
      </c>
      <c r="E10" s="188">
        <f>E5*H4*8</f>
        <v>938.24</v>
      </c>
      <c r="F10" s="104"/>
      <c r="G10" s="229" t="s">
        <v>122</v>
      </c>
      <c r="H10" s="230" t="s">
        <v>121</v>
      </c>
      <c r="I10" s="231" t="s">
        <v>107</v>
      </c>
      <c r="J10" s="165"/>
    </row>
    <row r="11" spans="1:17" x14ac:dyDescent="0.2">
      <c r="A11" s="7" t="s">
        <v>11</v>
      </c>
      <c r="B11" s="189">
        <f>B6*H5*8</f>
        <v>465.59999999999997</v>
      </c>
      <c r="D11" s="7" t="s">
        <v>11</v>
      </c>
      <c r="E11" s="189">
        <f>E6*H5*8</f>
        <v>931.19999999999993</v>
      </c>
      <c r="F11" s="104"/>
      <c r="G11" s="232" t="s">
        <v>96</v>
      </c>
      <c r="H11" s="233">
        <f>5/28</f>
        <v>0.17857142857142858</v>
      </c>
      <c r="I11" s="234">
        <f>5/40</f>
        <v>0.125</v>
      </c>
      <c r="J11" s="177"/>
    </row>
    <row r="12" spans="1:17" x14ac:dyDescent="0.2">
      <c r="A12" s="7" t="s">
        <v>4</v>
      </c>
      <c r="B12" s="189">
        <f>B7*H6*8</f>
        <v>771.84</v>
      </c>
      <c r="D12" s="7" t="s">
        <v>4</v>
      </c>
      <c r="E12" s="189">
        <f>E7*H6*8</f>
        <v>1200.6400000000001</v>
      </c>
      <c r="F12" s="104"/>
      <c r="G12" s="232" t="s">
        <v>97</v>
      </c>
      <c r="H12" s="233">
        <f>9/28</f>
        <v>0.32142857142857145</v>
      </c>
      <c r="I12" s="234">
        <f>9/40</f>
        <v>0.22500000000000001</v>
      </c>
      <c r="J12" s="177"/>
    </row>
    <row r="13" spans="1:17" ht="13.5" thickBot="1" x14ac:dyDescent="0.25">
      <c r="A13" s="96" t="s">
        <v>94</v>
      </c>
      <c r="B13" s="190">
        <f>SUM(B10:B12)</f>
        <v>1941.12</v>
      </c>
      <c r="D13" s="96" t="s">
        <v>94</v>
      </c>
      <c r="E13" s="190">
        <f>SUM(E10:E12)</f>
        <v>3070.08</v>
      </c>
      <c r="F13" s="104"/>
      <c r="G13" s="235" t="s">
        <v>41</v>
      </c>
      <c r="H13" s="236">
        <f>14/28</f>
        <v>0.5</v>
      </c>
      <c r="I13" s="237">
        <f>26/40</f>
        <v>0.65</v>
      </c>
      <c r="J13" s="177"/>
    </row>
    <row r="14" spans="1:17" x14ac:dyDescent="0.2">
      <c r="F14" s="104"/>
      <c r="G14" s="134"/>
      <c r="H14" s="134"/>
    </row>
    <row r="15" spans="1:17" x14ac:dyDescent="0.2">
      <c r="A15" s="104"/>
      <c r="B15" s="134"/>
      <c r="C15" s="134"/>
      <c r="F15" s="104"/>
      <c r="G15" s="134"/>
      <c r="H15" s="134"/>
      <c r="I15" s="1"/>
      <c r="J15" s="1"/>
    </row>
    <row r="16" spans="1:17" ht="17.25" thickBot="1" x14ac:dyDescent="0.25">
      <c r="A16" s="192" t="s">
        <v>103</v>
      </c>
      <c r="B16" s="1"/>
      <c r="C16" s="1"/>
      <c r="D16" s="1"/>
      <c r="I16" s="1"/>
      <c r="J16" s="1"/>
    </row>
    <row r="17" spans="1:11" ht="17.25" thickBot="1" x14ac:dyDescent="0.35">
      <c r="A17" s="318" t="s">
        <v>108</v>
      </c>
      <c r="B17" s="319"/>
      <c r="C17" s="315" t="s">
        <v>106</v>
      </c>
      <c r="D17" s="316"/>
      <c r="E17" s="317"/>
      <c r="F17" s="315" t="s">
        <v>107</v>
      </c>
      <c r="G17" s="316"/>
      <c r="H17" s="317"/>
      <c r="I17" s="1"/>
    </row>
    <row r="18" spans="1:11" ht="26.25" thickTop="1" x14ac:dyDescent="0.2">
      <c r="A18" s="196" t="s">
        <v>95</v>
      </c>
      <c r="B18" s="201" t="s">
        <v>119</v>
      </c>
      <c r="C18" s="196" t="s">
        <v>105</v>
      </c>
      <c r="D18" s="197" t="s">
        <v>120</v>
      </c>
      <c r="E18" s="201" t="s">
        <v>124</v>
      </c>
      <c r="F18" s="196" t="s">
        <v>98</v>
      </c>
      <c r="G18" s="197" t="s">
        <v>120</v>
      </c>
      <c r="H18" s="198" t="s">
        <v>123</v>
      </c>
    </row>
    <row r="19" spans="1:11" x14ac:dyDescent="0.2">
      <c r="A19" s="202" t="s">
        <v>96</v>
      </c>
      <c r="B19" s="203">
        <v>285</v>
      </c>
      <c r="C19" s="199">
        <v>5</v>
      </c>
      <c r="D19" s="148">
        <f>B19*C19</f>
        <v>1425</v>
      </c>
      <c r="E19" s="238"/>
      <c r="F19" s="199">
        <v>5</v>
      </c>
      <c r="G19" s="148">
        <f>F19*B19</f>
        <v>1425</v>
      </c>
      <c r="H19" s="238"/>
    </row>
    <row r="20" spans="1:11" x14ac:dyDescent="0.2">
      <c r="A20" s="202" t="s">
        <v>97</v>
      </c>
      <c r="B20" s="203">
        <v>600</v>
      </c>
      <c r="C20" s="199">
        <v>9</v>
      </c>
      <c r="D20" s="148">
        <f>B20*C20</f>
        <v>5400</v>
      </c>
      <c r="E20" s="238"/>
      <c r="F20" s="199">
        <v>9</v>
      </c>
      <c r="G20" s="148">
        <f>F20*B20</f>
        <v>5400</v>
      </c>
      <c r="H20" s="238"/>
    </row>
    <row r="21" spans="1:11" x14ac:dyDescent="0.2">
      <c r="A21" s="202" t="s">
        <v>41</v>
      </c>
      <c r="B21" s="203">
        <v>495</v>
      </c>
      <c r="C21" s="199">
        <v>10</v>
      </c>
      <c r="D21" s="148">
        <f>B21*C21</f>
        <v>4950</v>
      </c>
      <c r="E21" s="238"/>
      <c r="F21" s="199">
        <v>26</v>
      </c>
      <c r="G21" s="148">
        <f>F21*B21</f>
        <v>12870</v>
      </c>
      <c r="H21" s="238"/>
    </row>
    <row r="22" spans="1:11" ht="13.5" thickBot="1" x14ac:dyDescent="0.25">
      <c r="A22" s="204" t="s">
        <v>78</v>
      </c>
      <c r="B22" s="205"/>
      <c r="C22" s="200">
        <f>SUM(C19:C21)</f>
        <v>24</v>
      </c>
      <c r="D22" s="194">
        <f>SUM(D19:D21)</f>
        <v>11775</v>
      </c>
      <c r="E22" s="195"/>
      <c r="F22" s="200">
        <f>SUM(F19:F21)</f>
        <v>40</v>
      </c>
      <c r="G22" s="194">
        <f>SUM(G19:G21)</f>
        <v>19695</v>
      </c>
      <c r="H22" s="195"/>
      <c r="J22" s="1"/>
      <c r="K22" s="103"/>
    </row>
    <row r="23" spans="1:11" ht="14.25" thickTop="1" thickBot="1" x14ac:dyDescent="0.25">
      <c r="I23" s="193"/>
      <c r="J23" s="193"/>
      <c r="K23" s="193"/>
    </row>
    <row r="24" spans="1:11" x14ac:dyDescent="0.2">
      <c r="A24" s="304" t="s">
        <v>99</v>
      </c>
      <c r="B24" s="305"/>
      <c r="C24" s="305"/>
      <c r="D24" s="305"/>
      <c r="E24" s="305"/>
      <c r="F24" s="305"/>
      <c r="G24" s="305"/>
      <c r="H24" s="306"/>
      <c r="I24" s="173"/>
      <c r="J24" s="173"/>
      <c r="K24" s="193"/>
    </row>
    <row r="25" spans="1:11" x14ac:dyDescent="0.2">
      <c r="A25" s="307" t="s">
        <v>100</v>
      </c>
      <c r="B25" s="308"/>
      <c r="C25" s="308"/>
      <c r="D25" s="308"/>
      <c r="E25" s="308"/>
      <c r="F25" s="308"/>
      <c r="G25" s="308"/>
      <c r="H25" s="309"/>
      <c r="I25" s="173"/>
      <c r="J25" s="228"/>
      <c r="K25" s="193"/>
    </row>
    <row r="26" spans="1:11" x14ac:dyDescent="0.2">
      <c r="A26" s="307" t="s">
        <v>101</v>
      </c>
      <c r="B26" s="308"/>
      <c r="C26" s="308"/>
      <c r="D26" s="308"/>
      <c r="E26" s="308"/>
      <c r="F26" s="308"/>
      <c r="G26" s="308"/>
      <c r="H26" s="309"/>
      <c r="I26" s="173"/>
      <c r="J26" s="173"/>
      <c r="K26" s="193"/>
    </row>
    <row r="27" spans="1:11" x14ac:dyDescent="0.2">
      <c r="A27" s="307" t="s">
        <v>102</v>
      </c>
      <c r="B27" s="308"/>
      <c r="C27" s="308"/>
      <c r="D27" s="308"/>
      <c r="E27" s="308"/>
      <c r="F27" s="308"/>
      <c r="G27" s="308"/>
      <c r="H27" s="309"/>
      <c r="I27" s="173"/>
      <c r="J27" s="173"/>
      <c r="K27" s="193"/>
    </row>
    <row r="28" spans="1:11" x14ac:dyDescent="0.2">
      <c r="A28" s="206" t="s">
        <v>129</v>
      </c>
      <c r="B28" s="207"/>
      <c r="C28" s="207"/>
      <c r="D28" s="207"/>
      <c r="E28" s="207"/>
      <c r="F28" s="207"/>
      <c r="G28" s="207"/>
      <c r="H28" s="208"/>
      <c r="I28" s="173"/>
      <c r="J28" s="173"/>
      <c r="K28" s="193"/>
    </row>
    <row r="29" spans="1:11" x14ac:dyDescent="0.2">
      <c r="A29" s="307" t="s">
        <v>130</v>
      </c>
      <c r="B29" s="308"/>
      <c r="C29" s="308"/>
      <c r="D29" s="308"/>
      <c r="E29" s="308"/>
      <c r="F29" s="308"/>
      <c r="G29" s="308"/>
      <c r="H29" s="309"/>
      <c r="I29" s="173"/>
      <c r="J29" s="173"/>
      <c r="K29" s="193"/>
    </row>
    <row r="30" spans="1:11" ht="13.5" thickBot="1" x14ac:dyDescent="0.25">
      <c r="A30" s="301" t="s">
        <v>104</v>
      </c>
      <c r="B30" s="302"/>
      <c r="C30" s="302"/>
      <c r="D30" s="302"/>
      <c r="E30" s="302"/>
      <c r="F30" s="302"/>
      <c r="G30" s="302"/>
      <c r="H30" s="303"/>
      <c r="I30" s="173"/>
      <c r="J30" s="173"/>
      <c r="K30" s="193"/>
    </row>
    <row r="31" spans="1:11" x14ac:dyDescent="0.2">
      <c r="I31" s="193"/>
      <c r="J31" s="193"/>
      <c r="K31" s="193"/>
    </row>
    <row r="32" spans="1:11" x14ac:dyDescent="0.2">
      <c r="I32" s="193"/>
      <c r="J32" s="193"/>
      <c r="K32" s="193"/>
    </row>
    <row r="33" spans="9:11" x14ac:dyDescent="0.2">
      <c r="I33" s="193"/>
      <c r="J33" s="193"/>
      <c r="K33" s="193"/>
    </row>
    <row r="34" spans="9:11" x14ac:dyDescent="0.2">
      <c r="I34" s="193"/>
      <c r="J34" s="193"/>
      <c r="K34" s="193"/>
    </row>
  </sheetData>
  <mergeCells count="18">
    <mergeCell ref="C17:E17"/>
    <mergeCell ref="F17:H17"/>
    <mergeCell ref="A17:B17"/>
    <mergeCell ref="G9:I9"/>
    <mergeCell ref="A30:H30"/>
    <mergeCell ref="A9:B9"/>
    <mergeCell ref="D9:E9"/>
    <mergeCell ref="A29:H29"/>
    <mergeCell ref="A24:H24"/>
    <mergeCell ref="A25:H25"/>
    <mergeCell ref="A26:H26"/>
    <mergeCell ref="A27:H27"/>
    <mergeCell ref="M3:N3"/>
    <mergeCell ref="O3:P3"/>
    <mergeCell ref="A3:B3"/>
    <mergeCell ref="D3:E3"/>
    <mergeCell ref="A4:B4"/>
    <mergeCell ref="D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West Staffing Plan</vt:lpstr>
      <vt:lpstr>Actual Staffing</vt:lpstr>
      <vt:lpstr>Table</vt:lpstr>
      <vt:lpstr>Hospice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Cullen</dc:creator>
  <cp:lastModifiedBy>Alison McLaughlin</cp:lastModifiedBy>
  <dcterms:created xsi:type="dcterms:W3CDTF">2018-08-23T04:24:23Z</dcterms:created>
  <dcterms:modified xsi:type="dcterms:W3CDTF">2019-03-14T11:55:53Z</dcterms:modified>
</cp:coreProperties>
</file>